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30" windowWidth="15480" windowHeight="10680" tabRatio="645" firstSheet="3" activeTab="4"/>
  </bookViews>
  <sheets>
    <sheet name="Less 3000" sheetId="5" state="hidden" r:id="rId1"/>
    <sheet name="Less 2000" sheetId="3" state="hidden" r:id="rId2"/>
    <sheet name="Less 1000" sheetId="4" state="hidden" r:id="rId3"/>
    <sheet name="Cover" sheetId="2" r:id="rId4"/>
    <sheet name="Costs &amp; Benefits" sheetId="1" r:id="rId5"/>
    <sheet name="Plus 1000" sheetId="8" state="hidden" r:id="rId6"/>
    <sheet name="Plus 2000" sheetId="7" state="hidden" r:id="rId7"/>
    <sheet name="Plus 3000" sheetId="6" state="hidden" r:id="rId8"/>
  </sheets>
  <definedNames>
    <definedName name="_xlnm.Print_Area" localSheetId="4">'Costs &amp; Benefits'!$B$60:$K$231</definedName>
    <definedName name="_xlnm.Print_Area" localSheetId="3">Cover!$A$1:$E$50</definedName>
    <definedName name="_xlnm.Print_Area" localSheetId="2">'Less 1000'!$B$60:$K$231</definedName>
    <definedName name="_xlnm.Print_Area" localSheetId="1">'Less 2000'!$B$60:$K$231</definedName>
    <definedName name="_xlnm.Print_Area" localSheetId="0">'Less 3000'!$B$60:$K$231</definedName>
    <definedName name="_xlnm.Print_Area" localSheetId="5">'Plus 1000'!$B$60:$K$231</definedName>
    <definedName name="_xlnm.Print_Area" localSheetId="6">'Plus 2000'!$B$60:$K$231</definedName>
    <definedName name="_xlnm.Print_Area" localSheetId="7">'Plus 3000'!$B$60:$K$231</definedName>
  </definedNames>
  <calcPr calcId="145621"/>
</workbook>
</file>

<file path=xl/calcChain.xml><?xml version="1.0" encoding="utf-8"?>
<calcChain xmlns="http://schemas.openxmlformats.org/spreadsheetml/2006/main">
  <c r="D209" i="1" l="1"/>
  <c r="D210" i="1"/>
  <c r="D211" i="1" s="1"/>
  <c r="D208" i="1"/>
  <c r="G189" i="1"/>
  <c r="F175" i="1"/>
  <c r="D105" i="1" l="1"/>
  <c r="D106" i="1"/>
  <c r="D104" i="1"/>
  <c r="G226" i="1" l="1"/>
  <c r="F226" i="1" s="1"/>
  <c r="F227" i="1" s="1"/>
  <c r="G184" i="4"/>
  <c r="E184" i="4"/>
  <c r="E186" i="4" s="1"/>
  <c r="E188" i="4" s="1"/>
  <c r="D207" i="4"/>
  <c r="G191" i="4"/>
  <c r="E195" i="4"/>
  <c r="I117" i="1"/>
  <c r="I118" i="1"/>
  <c r="I119" i="1"/>
  <c r="I120" i="1"/>
  <c r="I121" i="1"/>
  <c r="I110" i="1"/>
  <c r="I111" i="1"/>
  <c r="I112" i="1"/>
  <c r="I113" i="1"/>
  <c r="I114" i="1"/>
  <c r="I135" i="1"/>
  <c r="I137" i="1"/>
  <c r="I136" i="1"/>
  <c r="J138" i="1"/>
  <c r="I138" i="1"/>
  <c r="I127" i="1"/>
  <c r="I128" i="1"/>
  <c r="I129" i="1"/>
  <c r="I130" i="1"/>
  <c r="I131" i="1"/>
  <c r="I132" i="1"/>
  <c r="I133" i="1"/>
  <c r="J123" i="1"/>
  <c r="I142" i="1"/>
  <c r="J144" i="1" s="1"/>
  <c r="I143" i="1"/>
  <c r="I144" i="1"/>
  <c r="I148" i="1"/>
  <c r="J149" i="1" s="1"/>
  <c r="I149" i="1"/>
  <c r="I153" i="1"/>
  <c r="J154" i="1"/>
  <c r="I154" i="1"/>
  <c r="I158" i="1"/>
  <c r="J159" i="1" s="1"/>
  <c r="I159" i="1"/>
  <c r="D208" i="4"/>
  <c r="D209" i="4"/>
  <c r="D210" i="4"/>
  <c r="D211" i="4"/>
  <c r="G186" i="4"/>
  <c r="G188" i="4" s="1"/>
  <c r="E226" i="1"/>
  <c r="E227" i="1" s="1"/>
  <c r="G184" i="3"/>
  <c r="G186" i="3" s="1"/>
  <c r="G188" i="3" s="1"/>
  <c r="E184" i="3"/>
  <c r="D207" i="3"/>
  <c r="G191" i="3"/>
  <c r="E195" i="3"/>
  <c r="D208" i="3"/>
  <c r="D209" i="3"/>
  <c r="D210" i="3"/>
  <c r="D211" i="3"/>
  <c r="E211" i="3" s="1"/>
  <c r="E184" i="6"/>
  <c r="E184" i="7"/>
  <c r="E208" i="7" s="1"/>
  <c r="E184" i="8"/>
  <c r="E184" i="5"/>
  <c r="H169" i="1"/>
  <c r="H170" i="1"/>
  <c r="H171" i="1"/>
  <c r="H172" i="1"/>
  <c r="H173" i="1"/>
  <c r="G184" i="8"/>
  <c r="G186" i="8" s="1"/>
  <c r="G188" i="8" s="1"/>
  <c r="D207" i="8"/>
  <c r="G191" i="8"/>
  <c r="E195" i="8"/>
  <c r="D208" i="8"/>
  <c r="D209" i="8"/>
  <c r="D210" i="8"/>
  <c r="D211" i="8"/>
  <c r="I66" i="8"/>
  <c r="I104" i="8"/>
  <c r="I110" i="8"/>
  <c r="J114" i="8" s="1"/>
  <c r="I111" i="8"/>
  <c r="I112" i="8"/>
  <c r="I113" i="8"/>
  <c r="I114" i="8"/>
  <c r="I117" i="8"/>
  <c r="I118" i="8"/>
  <c r="I119" i="8"/>
  <c r="I120" i="8"/>
  <c r="I121" i="8"/>
  <c r="J123" i="8"/>
  <c r="I127" i="8"/>
  <c r="J133" i="8" s="1"/>
  <c r="I128" i="8"/>
  <c r="I129" i="8"/>
  <c r="I130" i="8"/>
  <c r="I131" i="8"/>
  <c r="I132" i="8"/>
  <c r="I133" i="8"/>
  <c r="I135" i="8"/>
  <c r="I136" i="8"/>
  <c r="I137" i="8"/>
  <c r="I138" i="8"/>
  <c r="I142" i="8"/>
  <c r="J144" i="8" s="1"/>
  <c r="I143" i="8"/>
  <c r="I144" i="8"/>
  <c r="I148" i="8"/>
  <c r="J149" i="8" s="1"/>
  <c r="I149" i="8"/>
  <c r="I153" i="8"/>
  <c r="I154" i="8"/>
  <c r="J154" i="8" s="1"/>
  <c r="I158" i="8"/>
  <c r="I159" i="8"/>
  <c r="J159" i="8" s="1"/>
  <c r="H169" i="8"/>
  <c r="H174" i="8" s="1"/>
  <c r="H170" i="8"/>
  <c r="H171" i="8"/>
  <c r="H172" i="8"/>
  <c r="H173" i="8"/>
  <c r="G184" i="5"/>
  <c r="D207" i="5"/>
  <c r="G191" i="5"/>
  <c r="E195" i="5"/>
  <c r="D208" i="5"/>
  <c r="D209" i="5"/>
  <c r="D210" i="5"/>
  <c r="D211" i="5"/>
  <c r="G184" i="7"/>
  <c r="G186" i="7" s="1"/>
  <c r="G188" i="7" s="1"/>
  <c r="D207" i="7"/>
  <c r="G191" i="7"/>
  <c r="E195" i="7"/>
  <c r="D208" i="7"/>
  <c r="D209" i="7"/>
  <c r="D210" i="7"/>
  <c r="D211" i="7"/>
  <c r="G184" i="6"/>
  <c r="D207" i="6"/>
  <c r="G191" i="6"/>
  <c r="E195" i="6"/>
  <c r="D208" i="6"/>
  <c r="D209" i="6"/>
  <c r="D210" i="6"/>
  <c r="D211" i="6"/>
  <c r="I66" i="7"/>
  <c r="I104" i="7"/>
  <c r="I110" i="7"/>
  <c r="I111" i="7"/>
  <c r="I112" i="7"/>
  <c r="J114" i="7" s="1"/>
  <c r="I113" i="7"/>
  <c r="I114" i="7"/>
  <c r="I117" i="7"/>
  <c r="I118" i="7"/>
  <c r="I119" i="7"/>
  <c r="I120" i="7"/>
  <c r="J121" i="7"/>
  <c r="I121" i="7"/>
  <c r="J123" i="7"/>
  <c r="I127" i="7"/>
  <c r="I128" i="7"/>
  <c r="J133" i="7" s="1"/>
  <c r="I129" i="7"/>
  <c r="I130" i="7"/>
  <c r="I131" i="7"/>
  <c r="I132" i="7"/>
  <c r="I133" i="7"/>
  <c r="I135" i="7"/>
  <c r="I136" i="7"/>
  <c r="J138" i="7" s="1"/>
  <c r="I137" i="7"/>
  <c r="I138" i="7"/>
  <c r="I142" i="7"/>
  <c r="J144" i="7" s="1"/>
  <c r="I143" i="7"/>
  <c r="I144" i="7"/>
  <c r="I148" i="7"/>
  <c r="I149" i="7"/>
  <c r="I153" i="7"/>
  <c r="I154" i="7"/>
  <c r="J154" i="7"/>
  <c r="I158" i="7"/>
  <c r="J159" i="7" s="1"/>
  <c r="I159" i="7"/>
  <c r="H169" i="7"/>
  <c r="H170" i="7"/>
  <c r="H174" i="7" s="1"/>
  <c r="H171" i="7"/>
  <c r="H172" i="7"/>
  <c r="H173" i="7"/>
  <c r="I66" i="6"/>
  <c r="I104" i="6"/>
  <c r="I110" i="6"/>
  <c r="J114" i="6" s="1"/>
  <c r="I111" i="6"/>
  <c r="I112" i="6"/>
  <c r="I113" i="6"/>
  <c r="I114" i="6"/>
  <c r="I117" i="6"/>
  <c r="I118" i="6"/>
  <c r="I119" i="6"/>
  <c r="J121" i="6" s="1"/>
  <c r="I120" i="6"/>
  <c r="I121" i="6"/>
  <c r="J123" i="6"/>
  <c r="I127" i="6"/>
  <c r="I128" i="6"/>
  <c r="I129" i="6"/>
  <c r="I130" i="6"/>
  <c r="J133" i="6" s="1"/>
  <c r="I131" i="6"/>
  <c r="I132" i="6"/>
  <c r="I133" i="6"/>
  <c r="I135" i="6"/>
  <c r="J138" i="6" s="1"/>
  <c r="I136" i="6"/>
  <c r="I137" i="6"/>
  <c r="I138" i="6"/>
  <c r="I142" i="6"/>
  <c r="I143" i="6"/>
  <c r="J144" i="6" s="1"/>
  <c r="I144" i="6"/>
  <c r="I148" i="6"/>
  <c r="I149" i="6"/>
  <c r="I153" i="6"/>
  <c r="J154" i="6" s="1"/>
  <c r="I154" i="6"/>
  <c r="I158" i="6"/>
  <c r="I159" i="6"/>
  <c r="J159" i="6"/>
  <c r="H169" i="6"/>
  <c r="H170" i="6"/>
  <c r="H171" i="6"/>
  <c r="H172" i="6"/>
  <c r="H174" i="6" s="1"/>
  <c r="H173" i="6"/>
  <c r="G186" i="5"/>
  <c r="G188" i="5" s="1"/>
  <c r="I66" i="5"/>
  <c r="I104" i="5"/>
  <c r="I110" i="5"/>
  <c r="I111" i="5"/>
  <c r="I112" i="5"/>
  <c r="I113" i="5"/>
  <c r="J114" i="5" s="1"/>
  <c r="I114" i="5"/>
  <c r="I117" i="5"/>
  <c r="I118" i="5"/>
  <c r="I119" i="5"/>
  <c r="I120" i="5"/>
  <c r="I121" i="5"/>
  <c r="J123" i="5"/>
  <c r="I127" i="5"/>
  <c r="J133" i="5" s="1"/>
  <c r="I128" i="5"/>
  <c r="I129" i="5"/>
  <c r="I130" i="5"/>
  <c r="I131" i="5"/>
  <c r="I132" i="5"/>
  <c r="I133" i="5"/>
  <c r="I135" i="5"/>
  <c r="J138" i="5" s="1"/>
  <c r="I136" i="5"/>
  <c r="I137" i="5"/>
  <c r="I138" i="5"/>
  <c r="I142" i="5"/>
  <c r="J144" i="5" s="1"/>
  <c r="I143" i="5"/>
  <c r="I144" i="5"/>
  <c r="I148" i="5"/>
  <c r="J149" i="5" s="1"/>
  <c r="I149" i="5"/>
  <c r="I153" i="5"/>
  <c r="J154" i="5"/>
  <c r="I154" i="5"/>
  <c r="I158" i="5"/>
  <c r="J159" i="5" s="1"/>
  <c r="I159" i="5"/>
  <c r="H169" i="5"/>
  <c r="H170" i="5"/>
  <c r="H171" i="5"/>
  <c r="H172" i="5"/>
  <c r="H174" i="5" s="1"/>
  <c r="H173" i="5"/>
  <c r="I66" i="4"/>
  <c r="I104" i="4"/>
  <c r="I110" i="4"/>
  <c r="I111" i="4"/>
  <c r="I112" i="4"/>
  <c r="I113" i="4"/>
  <c r="J114" i="4" s="1"/>
  <c r="I114" i="4"/>
  <c r="I117" i="4"/>
  <c r="I118" i="4"/>
  <c r="J121" i="4" s="1"/>
  <c r="I119" i="4"/>
  <c r="I120" i="4"/>
  <c r="I121" i="4"/>
  <c r="J123" i="4"/>
  <c r="I127" i="4"/>
  <c r="I128" i="4"/>
  <c r="I129" i="4"/>
  <c r="J133" i="4" s="1"/>
  <c r="I130" i="4"/>
  <c r="I131" i="4"/>
  <c r="I132" i="4"/>
  <c r="I133" i="4"/>
  <c r="I135" i="4"/>
  <c r="I136" i="4"/>
  <c r="I137" i="4"/>
  <c r="J138" i="4"/>
  <c r="I138" i="4"/>
  <c r="I142" i="4"/>
  <c r="I143" i="4"/>
  <c r="J144" i="4"/>
  <c r="I144" i="4"/>
  <c r="I148" i="4"/>
  <c r="I149" i="4"/>
  <c r="I153" i="4"/>
  <c r="J154" i="4" s="1"/>
  <c r="I154" i="4"/>
  <c r="I158" i="4"/>
  <c r="J159" i="4" s="1"/>
  <c r="I159" i="4"/>
  <c r="H169" i="4"/>
  <c r="H170" i="4"/>
  <c r="H171" i="4"/>
  <c r="H174" i="4" s="1"/>
  <c r="H172" i="4"/>
  <c r="H173" i="4"/>
  <c r="W208" i="1"/>
  <c r="X208" i="1" s="1"/>
  <c r="Y208" i="1" s="1"/>
  <c r="E186" i="1"/>
  <c r="E188" i="1" s="1"/>
  <c r="W207" i="1"/>
  <c r="X207" i="1" s="1"/>
  <c r="Y207" i="1" s="1"/>
  <c r="W209" i="1"/>
  <c r="X209" i="1" s="1"/>
  <c r="Y209" i="1" s="1"/>
  <c r="W210" i="1"/>
  <c r="X210" i="1" s="1"/>
  <c r="Y210" i="1" s="1"/>
  <c r="W211" i="1"/>
  <c r="X211" i="1" s="1"/>
  <c r="Y211" i="1" s="1"/>
  <c r="G186" i="1"/>
  <c r="G188" i="1" s="1"/>
  <c r="I66" i="3"/>
  <c r="I104" i="3"/>
  <c r="I110" i="3"/>
  <c r="J114" i="3" s="1"/>
  <c r="I111" i="3"/>
  <c r="I112" i="3"/>
  <c r="I113" i="3"/>
  <c r="I114" i="3"/>
  <c r="I117" i="3"/>
  <c r="J121" i="3" s="1"/>
  <c r="I118" i="3"/>
  <c r="I119" i="3"/>
  <c r="I120" i="3"/>
  <c r="I121" i="3"/>
  <c r="J123" i="3"/>
  <c r="I127" i="3"/>
  <c r="I128" i="3"/>
  <c r="J133" i="3" s="1"/>
  <c r="I129" i="3"/>
  <c r="I130" i="3"/>
  <c r="I131" i="3"/>
  <c r="I132" i="3"/>
  <c r="I133" i="3"/>
  <c r="I135" i="3"/>
  <c r="J138" i="3" s="1"/>
  <c r="I136" i="3"/>
  <c r="I137" i="3"/>
  <c r="I138" i="3"/>
  <c r="I142" i="3"/>
  <c r="I143" i="3"/>
  <c r="I144" i="3"/>
  <c r="J144" i="3"/>
  <c r="I148" i="3"/>
  <c r="I149" i="3"/>
  <c r="I153" i="3"/>
  <c r="J154" i="3"/>
  <c r="I154" i="3"/>
  <c r="I158" i="3"/>
  <c r="I159" i="3"/>
  <c r="J159" i="3"/>
  <c r="H169" i="3"/>
  <c r="H170" i="3"/>
  <c r="H171" i="3"/>
  <c r="H172" i="3"/>
  <c r="H174" i="3" s="1"/>
  <c r="H173" i="3"/>
  <c r="E208" i="1"/>
  <c r="E209" i="1"/>
  <c r="E210" i="1"/>
  <c r="E211" i="1"/>
  <c r="E207" i="1"/>
  <c r="C24" i="2"/>
  <c r="B40" i="2"/>
  <c r="B37" i="2"/>
  <c r="I184" i="1"/>
  <c r="B44" i="2"/>
  <c r="I104" i="1"/>
  <c r="I66" i="1"/>
  <c r="J121" i="5"/>
  <c r="W208" i="3"/>
  <c r="X208" i="3" s="1"/>
  <c r="Y208" i="3" s="1"/>
  <c r="J149" i="3"/>
  <c r="J149" i="4"/>
  <c r="J149" i="6"/>
  <c r="J138" i="8"/>
  <c r="J149" i="7"/>
  <c r="W210" i="5"/>
  <c r="X210" i="5" s="1"/>
  <c r="Y210" i="5" s="1"/>
  <c r="J121" i="8"/>
  <c r="E207" i="5" l="1"/>
  <c r="I226" i="1"/>
  <c r="I227" i="1" s="1"/>
  <c r="Z208" i="1"/>
  <c r="AA208" i="1" s="1"/>
  <c r="AB208" i="1" s="1"/>
  <c r="AC208" i="1" s="1"/>
  <c r="G208" i="1" s="1"/>
  <c r="Z207" i="1"/>
  <c r="AA207" i="1" s="1"/>
  <c r="AB207" i="1" s="1"/>
  <c r="AC207" i="1" s="1"/>
  <c r="G207" i="1" s="1"/>
  <c r="Z211" i="1"/>
  <c r="AA211" i="1" s="1"/>
  <c r="Z209" i="1"/>
  <c r="AA209" i="1" s="1"/>
  <c r="Z210" i="1"/>
  <c r="AA210" i="1" s="1"/>
  <c r="D226" i="1"/>
  <c r="D227" i="1" s="1"/>
  <c r="W209" i="3"/>
  <c r="X209" i="3" s="1"/>
  <c r="Y209" i="3" s="1"/>
  <c r="H226" i="1"/>
  <c r="H227" i="1" s="1"/>
  <c r="J226" i="1"/>
  <c r="J227" i="1" s="1"/>
  <c r="W208" i="7"/>
  <c r="X208" i="7" s="1"/>
  <c r="Y208" i="7" s="1"/>
  <c r="W209" i="6"/>
  <c r="X209" i="6" s="1"/>
  <c r="Y209" i="6" s="1"/>
  <c r="J133" i="1"/>
  <c r="W210" i="7"/>
  <c r="X210" i="7" s="1"/>
  <c r="Y210" i="7" s="1"/>
  <c r="Z210" i="7" s="1"/>
  <c r="AA210" i="7" s="1"/>
  <c r="I184" i="8"/>
  <c r="W209" i="8"/>
  <c r="X209" i="8" s="1"/>
  <c r="Y209" i="8" s="1"/>
  <c r="W211" i="5"/>
  <c r="X211" i="5" s="1"/>
  <c r="Y211" i="5" s="1"/>
  <c r="J121" i="1"/>
  <c r="J161" i="1" s="1"/>
  <c r="J161" i="6" s="1"/>
  <c r="G201" i="6" s="1"/>
  <c r="E208" i="4"/>
  <c r="E186" i="7"/>
  <c r="E188" i="7" s="1"/>
  <c r="W211" i="7"/>
  <c r="X211" i="7" s="1"/>
  <c r="Y211" i="7" s="1"/>
  <c r="H174" i="1"/>
  <c r="H177" i="1" s="1"/>
  <c r="H177" i="8" s="1"/>
  <c r="G202" i="8" s="1"/>
  <c r="E217" i="8" s="1"/>
  <c r="G193" i="1"/>
  <c r="G195" i="1" s="1"/>
  <c r="G198" i="1" s="1"/>
  <c r="E220" i="1" s="1"/>
  <c r="I188" i="1"/>
  <c r="W208" i="4"/>
  <c r="X208" i="4" s="1"/>
  <c r="Y208" i="4" s="1"/>
  <c r="E210" i="7"/>
  <c r="W211" i="8"/>
  <c r="X211" i="8" s="1"/>
  <c r="Y211" i="8" s="1"/>
  <c r="AB211" i="1"/>
  <c r="AC211" i="1" s="1"/>
  <c r="G211" i="1" s="1"/>
  <c r="Z208" i="4"/>
  <c r="AA208" i="4" s="1"/>
  <c r="AB208" i="4" s="1"/>
  <c r="AC208" i="4" s="1"/>
  <c r="G208" i="4" s="1"/>
  <c r="AB210" i="1"/>
  <c r="AC210" i="1" s="1"/>
  <c r="G210" i="1" s="1"/>
  <c r="W209" i="4"/>
  <c r="X209" i="4" s="1"/>
  <c r="Y209" i="4" s="1"/>
  <c r="Z209" i="4" s="1"/>
  <c r="AA209" i="4" s="1"/>
  <c r="AB209" i="4" s="1"/>
  <c r="AC209" i="4" s="1"/>
  <c r="G209" i="4" s="1"/>
  <c r="W210" i="4"/>
  <c r="X210" i="4" s="1"/>
  <c r="Y210" i="4" s="1"/>
  <c r="Z210" i="4" s="1"/>
  <c r="AA210" i="4" s="1"/>
  <c r="E186" i="5"/>
  <c r="E188" i="5" s="1"/>
  <c r="G189" i="5" s="1"/>
  <c r="G193" i="5" s="1"/>
  <c r="G195" i="5" s="1"/>
  <c r="G198" i="5" s="1"/>
  <c r="E220" i="5" s="1"/>
  <c r="I184" i="3"/>
  <c r="E210" i="4"/>
  <c r="E211" i="5"/>
  <c r="E210" i="6"/>
  <c r="E186" i="6"/>
  <c r="E188" i="6" s="1"/>
  <c r="E209" i="6"/>
  <c r="E207" i="3"/>
  <c r="I184" i="4"/>
  <c r="E209" i="4"/>
  <c r="E208" i="5"/>
  <c r="J114" i="1"/>
  <c r="E209" i="7"/>
  <c r="W209" i="7"/>
  <c r="X209" i="7" s="1"/>
  <c r="Y209" i="7" s="1"/>
  <c r="Z209" i="7" s="1"/>
  <c r="AA209" i="7" s="1"/>
  <c r="G189" i="7"/>
  <c r="G193" i="7" s="1"/>
  <c r="I188" i="7"/>
  <c r="E207" i="7"/>
  <c r="W207" i="7"/>
  <c r="X207" i="7" s="1"/>
  <c r="Y207" i="7" s="1"/>
  <c r="Z207" i="7" s="1"/>
  <c r="AA207" i="7" s="1"/>
  <c r="G189" i="4"/>
  <c r="G193" i="4" s="1"/>
  <c r="I188" i="4"/>
  <c r="W207" i="8"/>
  <c r="X207" i="8" s="1"/>
  <c r="Y207" i="8" s="1"/>
  <c r="E207" i="8"/>
  <c r="W210" i="8"/>
  <c r="X210" i="8" s="1"/>
  <c r="Y210" i="8" s="1"/>
  <c r="E210" i="8"/>
  <c r="E208" i="8"/>
  <c r="E186" i="8"/>
  <c r="E188" i="8" s="1"/>
  <c r="G189" i="8" s="1"/>
  <c r="G193" i="8" s="1"/>
  <c r="E209" i="8"/>
  <c r="W208" i="8"/>
  <c r="X208" i="8" s="1"/>
  <c r="Y208" i="8" s="1"/>
  <c r="E211" i="8"/>
  <c r="Z211" i="7"/>
  <c r="AA211" i="7" s="1"/>
  <c r="W207" i="3"/>
  <c r="X207" i="3" s="1"/>
  <c r="Y207" i="3" s="1"/>
  <c r="W210" i="6"/>
  <c r="X210" i="6" s="1"/>
  <c r="Y210" i="6" s="1"/>
  <c r="W208" i="6"/>
  <c r="X208" i="6" s="1"/>
  <c r="Y208" i="6" s="1"/>
  <c r="W207" i="6"/>
  <c r="X207" i="6" s="1"/>
  <c r="Y207" i="6" s="1"/>
  <c r="E207" i="6"/>
  <c r="E211" i="7"/>
  <c r="I184" i="7"/>
  <c r="E209" i="3"/>
  <c r="E186" i="3"/>
  <c r="E188" i="3" s="1"/>
  <c r="Z208" i="3" s="1"/>
  <c r="AA208" i="3" s="1"/>
  <c r="E208" i="3"/>
  <c r="E210" i="3"/>
  <c r="W210" i="3"/>
  <c r="X210" i="3" s="1"/>
  <c r="Y210" i="3" s="1"/>
  <c r="W211" i="3"/>
  <c r="X211" i="3" s="1"/>
  <c r="Y211" i="3" s="1"/>
  <c r="Z211" i="3" s="1"/>
  <c r="AA211" i="3" s="1"/>
  <c r="E211" i="4"/>
  <c r="W211" i="4"/>
  <c r="X211" i="4" s="1"/>
  <c r="Y211" i="4" s="1"/>
  <c r="Z211" i="4" s="1"/>
  <c r="AA211" i="4" s="1"/>
  <c r="I184" i="6"/>
  <c r="W211" i="6"/>
  <c r="X211" i="6" s="1"/>
  <c r="Y211" i="6" s="1"/>
  <c r="Z211" i="6" s="1"/>
  <c r="AA211" i="6" s="1"/>
  <c r="G186" i="6"/>
  <c r="G188" i="6" s="1"/>
  <c r="E208" i="6"/>
  <c r="E211" i="6"/>
  <c r="W208" i="5"/>
  <c r="X208" i="5" s="1"/>
  <c r="Y208" i="5" s="1"/>
  <c r="E209" i="5"/>
  <c r="W209" i="5"/>
  <c r="X209" i="5" s="1"/>
  <c r="Y209" i="5" s="1"/>
  <c r="W207" i="5"/>
  <c r="X207" i="5" s="1"/>
  <c r="Y207" i="5" s="1"/>
  <c r="Z207" i="5" s="1"/>
  <c r="AA207" i="5" s="1"/>
  <c r="I184" i="5"/>
  <c r="E210" i="5"/>
  <c r="E207" i="4"/>
  <c r="W207" i="4"/>
  <c r="X207" i="4" s="1"/>
  <c r="Y207" i="4" s="1"/>
  <c r="Z207" i="4" s="1"/>
  <c r="AA207" i="4" s="1"/>
  <c r="Z209" i="6" l="1"/>
  <c r="AA209" i="6" s="1"/>
  <c r="AB209" i="6" s="1"/>
  <c r="AC209" i="6" s="1"/>
  <c r="G209" i="6" s="1"/>
  <c r="Z207" i="6"/>
  <c r="AA207" i="6" s="1"/>
  <c r="Z208" i="6"/>
  <c r="AA208" i="6" s="1"/>
  <c r="AB209" i="1"/>
  <c r="AC209" i="1" s="1"/>
  <c r="G209" i="1" s="1"/>
  <c r="Z208" i="7"/>
  <c r="AA208" i="7" s="1"/>
  <c r="AB208" i="7" s="1"/>
  <c r="AC208" i="7" s="1"/>
  <c r="G208" i="7" s="1"/>
  <c r="H177" i="6"/>
  <c r="G202" i="6" s="1"/>
  <c r="E217" i="6" s="1"/>
  <c r="H177" i="5"/>
  <c r="G202" i="5" s="1"/>
  <c r="E217" i="5" s="1"/>
  <c r="H177" i="7"/>
  <c r="G202" i="7" s="1"/>
  <c r="E217" i="7" s="1"/>
  <c r="Z209" i="5"/>
  <c r="AA209" i="5" s="1"/>
  <c r="AB209" i="5" s="1"/>
  <c r="AC209" i="5" s="1"/>
  <c r="G209" i="5" s="1"/>
  <c r="H177" i="3"/>
  <c r="G202" i="3" s="1"/>
  <c r="E217" i="3" s="1"/>
  <c r="G202" i="1"/>
  <c r="E217" i="1" s="1"/>
  <c r="Z210" i="5"/>
  <c r="AA210" i="5" s="1"/>
  <c r="AB210" i="5" s="1"/>
  <c r="AC210" i="5" s="1"/>
  <c r="G210" i="5" s="1"/>
  <c r="Z208" i="5"/>
  <c r="AA208" i="5" s="1"/>
  <c r="AB208" i="5" s="1"/>
  <c r="AC208" i="5" s="1"/>
  <c r="G208" i="5" s="1"/>
  <c r="I188" i="5"/>
  <c r="H177" i="4"/>
  <c r="G202" i="4" s="1"/>
  <c r="E217" i="4" s="1"/>
  <c r="Z211" i="5"/>
  <c r="AA211" i="5" s="1"/>
  <c r="AB211" i="5" s="1"/>
  <c r="AC211" i="5" s="1"/>
  <c r="G211" i="5" s="1"/>
  <c r="E2" i="1"/>
  <c r="G228" i="1"/>
  <c r="Z210" i="6"/>
  <c r="AA210" i="6" s="1"/>
  <c r="AB210" i="6" s="1"/>
  <c r="AC210" i="6" s="1"/>
  <c r="G210" i="6" s="1"/>
  <c r="J161" i="5"/>
  <c r="G201" i="5" s="1"/>
  <c r="E216" i="5" s="1"/>
  <c r="J161" i="3"/>
  <c r="G201" i="3" s="1"/>
  <c r="E216" i="3" s="1"/>
  <c r="E216" i="6"/>
  <c r="E218" i="6" s="1"/>
  <c r="D2" i="6" s="1"/>
  <c r="J161" i="7"/>
  <c r="G201" i="7" s="1"/>
  <c r="E216" i="7" s="1"/>
  <c r="J161" i="8"/>
  <c r="G201" i="8" s="1"/>
  <c r="E216" i="8" s="1"/>
  <c r="E218" i="8" s="1"/>
  <c r="D2" i="8" s="1"/>
  <c r="J161" i="4"/>
  <c r="G201" i="4" s="1"/>
  <c r="G201" i="1"/>
  <c r="E216" i="1" s="1"/>
  <c r="AB208" i="3"/>
  <c r="AC208" i="3"/>
  <c r="G208" i="3" s="1"/>
  <c r="D228" i="1"/>
  <c r="E2" i="5"/>
  <c r="AB211" i="4"/>
  <c r="AC211" i="4" s="1"/>
  <c r="G211" i="4" s="1"/>
  <c r="AB208" i="6"/>
  <c r="AC208" i="6" s="1"/>
  <c r="G208" i="6" s="1"/>
  <c r="AB211" i="7"/>
  <c r="AC211" i="7" s="1"/>
  <c r="G211" i="7" s="1"/>
  <c r="Z208" i="8"/>
  <c r="AA208" i="8" s="1"/>
  <c r="G195" i="7"/>
  <c r="G198" i="7" s="1"/>
  <c r="E220" i="7" s="1"/>
  <c r="Z209" i="3"/>
  <c r="AA209" i="3" s="1"/>
  <c r="G189" i="6"/>
  <c r="G193" i="6" s="1"/>
  <c r="I188" i="6"/>
  <c r="G189" i="3"/>
  <c r="G193" i="3" s="1"/>
  <c r="Z210" i="8"/>
  <c r="AA210" i="8" s="1"/>
  <c r="G195" i="4"/>
  <c r="G198" i="4" s="1"/>
  <c r="E220" i="4" s="1"/>
  <c r="AB209" i="7"/>
  <c r="AC209" i="7" s="1"/>
  <c r="G209" i="7" s="1"/>
  <c r="AB211" i="6"/>
  <c r="AC211" i="6" s="1"/>
  <c r="G211" i="6" s="1"/>
  <c r="AB211" i="3"/>
  <c r="AC211" i="3" s="1"/>
  <c r="G211" i="3" s="1"/>
  <c r="I188" i="3"/>
  <c r="G195" i="8"/>
  <c r="G198" i="8" s="1"/>
  <c r="E220" i="8" s="1"/>
  <c r="I188" i="8"/>
  <c r="AB210" i="7"/>
  <c r="AC210" i="7" s="1"/>
  <c r="G210" i="7" s="1"/>
  <c r="AB207" i="4"/>
  <c r="AC207" i="4" s="1"/>
  <c r="G207" i="4" s="1"/>
  <c r="AB207" i="5"/>
  <c r="AC207" i="5" s="1"/>
  <c r="G207" i="5" s="1"/>
  <c r="Z210" i="3"/>
  <c r="AA210" i="3" s="1"/>
  <c r="AB207" i="6"/>
  <c r="AC207" i="6" s="1"/>
  <c r="G207" i="6" s="1"/>
  <c r="Z207" i="3"/>
  <c r="AA207" i="3" s="1"/>
  <c r="Z207" i="8"/>
  <c r="AA207" i="8" s="1"/>
  <c r="Z211" i="8"/>
  <c r="AA211" i="8" s="1"/>
  <c r="AB207" i="7"/>
  <c r="AC207" i="7" s="1"/>
  <c r="G207" i="7" s="1"/>
  <c r="AB210" i="4"/>
  <c r="AC210" i="4" s="1"/>
  <c r="G210" i="4" s="1"/>
  <c r="Z209" i="8"/>
  <c r="AA209" i="8" s="1"/>
  <c r="E218" i="1" l="1"/>
  <c r="D2" i="1" s="1"/>
  <c r="E218" i="7"/>
  <c r="D2" i="7" s="1"/>
  <c r="G203" i="6"/>
  <c r="G206" i="6" s="1"/>
  <c r="I206" i="6" s="1"/>
  <c r="I207" i="6" s="1"/>
  <c r="I208" i="6" s="1"/>
  <c r="I209" i="6" s="1"/>
  <c r="I210" i="6" s="1"/>
  <c r="I211" i="6" s="1"/>
  <c r="E218" i="3"/>
  <c r="D2" i="3" s="1"/>
  <c r="E218" i="5"/>
  <c r="D2" i="5" s="1"/>
  <c r="G203" i="5"/>
  <c r="G206" i="5" s="1"/>
  <c r="I206" i="5" s="1"/>
  <c r="I207" i="5" s="1"/>
  <c r="G203" i="4"/>
  <c r="G206" i="4" s="1"/>
  <c r="I206" i="4" s="1"/>
  <c r="I207" i="4" s="1"/>
  <c r="E2" i="4"/>
  <c r="F228" i="1"/>
  <c r="G203" i="1"/>
  <c r="G206" i="1" s="1"/>
  <c r="E221" i="1" s="1"/>
  <c r="G203" i="3"/>
  <c r="G206" i="3" s="1"/>
  <c r="I206" i="3" s="1"/>
  <c r="E216" i="4"/>
  <c r="E218" i="4" s="1"/>
  <c r="D2" i="4" s="1"/>
  <c r="G203" i="7"/>
  <c r="G206" i="7" s="1"/>
  <c r="I206" i="7" s="1"/>
  <c r="I207" i="7" s="1"/>
  <c r="G203" i="8"/>
  <c r="G206" i="8" s="1"/>
  <c r="I206" i="8" s="1"/>
  <c r="E2" i="8"/>
  <c r="H228" i="1"/>
  <c r="AB207" i="3"/>
  <c r="AC207" i="3" s="1"/>
  <c r="G207" i="3" s="1"/>
  <c r="AB210" i="8"/>
  <c r="AC210" i="8"/>
  <c r="G210" i="8" s="1"/>
  <c r="E2" i="7"/>
  <c r="I228" i="1"/>
  <c r="AB209" i="8"/>
  <c r="AC209" i="8"/>
  <c r="G209" i="8" s="1"/>
  <c r="G195" i="3"/>
  <c r="G198" i="3" s="1"/>
  <c r="E220" i="3" s="1"/>
  <c r="G195" i="6"/>
  <c r="G198" i="6" s="1"/>
  <c r="E220" i="6" s="1"/>
  <c r="AB211" i="8"/>
  <c r="AC211" i="8" s="1"/>
  <c r="G211" i="8" s="1"/>
  <c r="AB209" i="3"/>
  <c r="AC209" i="3" s="1"/>
  <c r="G209" i="3" s="1"/>
  <c r="AB207" i="8"/>
  <c r="AC207" i="8" s="1"/>
  <c r="G207" i="8" s="1"/>
  <c r="AB210" i="3"/>
  <c r="AC210" i="3" s="1"/>
  <c r="G210" i="3" s="1"/>
  <c r="AB208" i="8"/>
  <c r="AC208" i="8" s="1"/>
  <c r="G208" i="8" s="1"/>
  <c r="E221" i="5" l="1"/>
  <c r="D229" i="1" s="1"/>
  <c r="E221" i="6"/>
  <c r="J229" i="1" s="1"/>
  <c r="E221" i="4"/>
  <c r="F2" i="4" s="1"/>
  <c r="E2" i="3"/>
  <c r="E228" i="1"/>
  <c r="F2" i="6"/>
  <c r="E221" i="7"/>
  <c r="F2" i="7" s="1"/>
  <c r="I206" i="1"/>
  <c r="I207" i="1" s="1"/>
  <c r="I208" i="1" s="1"/>
  <c r="I209" i="1" s="1"/>
  <c r="I210" i="1" s="1"/>
  <c r="I211" i="1" s="1"/>
  <c r="F2" i="1"/>
  <c r="G229" i="1"/>
  <c r="I207" i="8"/>
  <c r="E221" i="8"/>
  <c r="E221" i="3"/>
  <c r="I207" i="3"/>
  <c r="I208" i="4"/>
  <c r="I209" i="4" s="1"/>
  <c r="I210" i="4" s="1"/>
  <c r="I211" i="4" s="1"/>
  <c r="I208" i="7"/>
  <c r="I209" i="7" s="1"/>
  <c r="I210" i="7" s="1"/>
  <c r="I211" i="7" s="1"/>
  <c r="R206" i="6" a="1"/>
  <c r="I208" i="5"/>
  <c r="I209" i="5" s="1"/>
  <c r="I210" i="5" s="1"/>
  <c r="I211" i="5" s="1"/>
  <c r="J228" i="1"/>
  <c r="E2" i="6"/>
  <c r="F2" i="5"/>
  <c r="F229" i="1" l="1"/>
  <c r="F2" i="3"/>
  <c r="E229" i="1"/>
  <c r="R206" i="5" a="1"/>
  <c r="T206" i="5" s="1"/>
  <c r="I229" i="1"/>
  <c r="R206" i="1" a="1"/>
  <c r="T206" i="1" s="1"/>
  <c r="R206" i="4" a="1"/>
  <c r="S210" i="4" s="1"/>
  <c r="H229" i="1"/>
  <c r="F2" i="8"/>
  <c r="S208" i="6"/>
  <c r="T207" i="6"/>
  <c r="T209" i="6"/>
  <c r="R207" i="6"/>
  <c r="S206" i="6"/>
  <c r="S211" i="6"/>
  <c r="T206" i="6"/>
  <c r="R210" i="6"/>
  <c r="S209" i="6"/>
  <c r="T210" i="6"/>
  <c r="T211" i="6"/>
  <c r="S210" i="6"/>
  <c r="R206" i="6"/>
  <c r="T208" i="6"/>
  <c r="S207" i="6"/>
  <c r="R209" i="6"/>
  <c r="R208" i="6"/>
  <c r="R211" i="6"/>
  <c r="I208" i="8"/>
  <c r="I209" i="8" s="1"/>
  <c r="I210" i="8" s="1"/>
  <c r="I211" i="8" s="1"/>
  <c r="R206" i="7" a="1"/>
  <c r="I208" i="3"/>
  <c r="I209" i="3" s="1"/>
  <c r="I210" i="3" s="1"/>
  <c r="I211" i="3" s="1"/>
  <c r="T207" i="5" l="1"/>
  <c r="S207" i="5"/>
  <c r="S206" i="5"/>
  <c r="S217" i="5" s="1"/>
  <c r="S210" i="5"/>
  <c r="R208" i="5"/>
  <c r="R207" i="5"/>
  <c r="S211" i="5"/>
  <c r="T209" i="5"/>
  <c r="R210" i="5"/>
  <c r="T210" i="5"/>
  <c r="R206" i="5"/>
  <c r="S214" i="5" s="1"/>
  <c r="S208" i="5"/>
  <c r="T211" i="5"/>
  <c r="R211" i="5"/>
  <c r="R209" i="5"/>
  <c r="T208" i="5"/>
  <c r="S209" i="5"/>
  <c r="R211" i="1"/>
  <c r="T209" i="1"/>
  <c r="S208" i="1"/>
  <c r="R206" i="1"/>
  <c r="S219" i="1" s="1"/>
  <c r="S211" i="4"/>
  <c r="T207" i="4"/>
  <c r="T210" i="1"/>
  <c r="S209" i="1"/>
  <c r="R209" i="1"/>
  <c r="T207" i="1"/>
  <c r="R208" i="4"/>
  <c r="S207" i="4"/>
  <c r="T210" i="4"/>
  <c r="R207" i="1"/>
  <c r="T211" i="1"/>
  <c r="S210" i="1"/>
  <c r="R208" i="1"/>
  <c r="S207" i="1"/>
  <c r="S208" i="4"/>
  <c r="T209" i="4"/>
  <c r="R211" i="4"/>
  <c r="S206" i="1"/>
  <c r="S217" i="1" s="1"/>
  <c r="S211" i="1"/>
  <c r="R210" i="1"/>
  <c r="T208" i="1"/>
  <c r="T206" i="4"/>
  <c r="R210" i="4"/>
  <c r="T211" i="4"/>
  <c r="S206" i="4"/>
  <c r="S217" i="4" s="1"/>
  <c r="R209" i="4"/>
  <c r="R206" i="4"/>
  <c r="T208" i="4"/>
  <c r="R207" i="4"/>
  <c r="S209" i="4"/>
  <c r="R206" i="8" a="1"/>
  <c r="R208" i="8" s="1"/>
  <c r="S214" i="1"/>
  <c r="R206" i="3" a="1"/>
  <c r="S219" i="5"/>
  <c r="R208" i="7"/>
  <c r="T206" i="7"/>
  <c r="T210" i="7"/>
  <c r="S210" i="7"/>
  <c r="R209" i="7"/>
  <c r="T208" i="7"/>
  <c r="S208" i="7"/>
  <c r="R206" i="7"/>
  <c r="R211" i="7"/>
  <c r="T211" i="7"/>
  <c r="S209" i="7"/>
  <c r="R207" i="7"/>
  <c r="T207" i="7"/>
  <c r="S206" i="7"/>
  <c r="S211" i="7"/>
  <c r="R210" i="7"/>
  <c r="T209" i="7"/>
  <c r="S207" i="7"/>
  <c r="S219" i="6"/>
  <c r="S214" i="6"/>
  <c r="S213" i="6"/>
  <c r="S217" i="6"/>
  <c r="S213" i="5" l="1"/>
  <c r="S215" i="5" s="1"/>
  <c r="S216" i="5" s="1"/>
  <c r="S218" i="5" s="1"/>
  <c r="S220" i="5" s="1"/>
  <c r="E222" i="5" s="1"/>
  <c r="S213" i="4"/>
  <c r="S214" i="4"/>
  <c r="S213" i="1"/>
  <c r="S215" i="1" s="1"/>
  <c r="S216" i="1" s="1"/>
  <c r="S218" i="1" s="1"/>
  <c r="S220" i="1" s="1"/>
  <c r="E222" i="1" s="1"/>
  <c r="G2" i="1" s="1"/>
  <c r="S219" i="4"/>
  <c r="S207" i="8"/>
  <c r="T207" i="8"/>
  <c r="S211" i="8"/>
  <c r="S210" i="8"/>
  <c r="S209" i="8"/>
  <c r="R211" i="8"/>
  <c r="T210" i="8"/>
  <c r="T208" i="8"/>
  <c r="R209" i="8"/>
  <c r="S208" i="8"/>
  <c r="R207" i="8"/>
  <c r="R210" i="8"/>
  <c r="T206" i="8"/>
  <c r="T209" i="8"/>
  <c r="T211" i="8"/>
  <c r="S206" i="8"/>
  <c r="S217" i="8" s="1"/>
  <c r="R206" i="8"/>
  <c r="S214" i="8" s="1"/>
  <c r="S219" i="7"/>
  <c r="S214" i="7"/>
  <c r="S213" i="7"/>
  <c r="S217" i="7"/>
  <c r="S215" i="6"/>
  <c r="S216" i="6" s="1"/>
  <c r="S218" i="6" s="1"/>
  <c r="S220" i="6" s="1"/>
  <c r="E222" i="6" s="1"/>
  <c r="S206" i="3"/>
  <c r="S210" i="3"/>
  <c r="R211" i="3"/>
  <c r="T211" i="3"/>
  <c r="R208" i="3"/>
  <c r="S208" i="3"/>
  <c r="R207" i="3"/>
  <c r="T207" i="3"/>
  <c r="R209" i="3"/>
  <c r="S209" i="3"/>
  <c r="T208" i="3"/>
  <c r="R210" i="3"/>
  <c r="T210" i="3"/>
  <c r="S211" i="3"/>
  <c r="R206" i="3"/>
  <c r="T206" i="3"/>
  <c r="S207" i="3"/>
  <c r="T209" i="3"/>
  <c r="S215" i="4" l="1"/>
  <c r="S216" i="4" s="1"/>
  <c r="S218" i="4" s="1"/>
  <c r="S220" i="4" s="1"/>
  <c r="E222" i="4" s="1"/>
  <c r="S219" i="8"/>
  <c r="S213" i="8"/>
  <c r="S215" i="8" s="1"/>
  <c r="S216" i="8" s="1"/>
  <c r="S218" i="8" s="1"/>
  <c r="G230" i="1"/>
  <c r="S219" i="3"/>
  <c r="S214" i="3"/>
  <c r="G2" i="5"/>
  <c r="D230" i="1"/>
  <c r="G2" i="6"/>
  <c r="J230" i="1"/>
  <c r="S213" i="3"/>
  <c r="S217" i="3"/>
  <c r="S215" i="7"/>
  <c r="S216" i="7" s="1"/>
  <c r="S218" i="7" s="1"/>
  <c r="S220" i="7" s="1"/>
  <c r="E222" i="7" s="1"/>
  <c r="G2" i="4" l="1"/>
  <c r="F230" i="1"/>
  <c r="S220" i="8"/>
  <c r="E222" i="8" s="1"/>
  <c r="H230" i="1" s="1"/>
  <c r="G2" i="7"/>
  <c r="I230" i="1"/>
  <c r="S215" i="3"/>
  <c r="S216" i="3" s="1"/>
  <c r="S218" i="3" s="1"/>
  <c r="S220" i="3" s="1"/>
  <c r="E222" i="3" s="1"/>
  <c r="G2" i="8" l="1"/>
  <c r="G2" i="3"/>
  <c r="E230" i="1"/>
</calcChain>
</file>

<file path=xl/sharedStrings.xml><?xml version="1.0" encoding="utf-8"?>
<sst xmlns="http://schemas.openxmlformats.org/spreadsheetml/2006/main" count="1881" uniqueCount="281">
  <si>
    <t>General</t>
  </si>
  <si>
    <t>Pasture renewal has two costs:</t>
  </si>
  <si>
    <t>Establishment Costs</t>
  </si>
  <si>
    <t>Feed Gap</t>
  </si>
  <si>
    <t>The feed gap arising from pasture renewal must be filled either through purchased feed or by growing more feed on farm.</t>
  </si>
  <si>
    <t>Estimate how well the pasture will persist over a 5 year period.</t>
  </si>
  <si>
    <t>PASTURE RENEWAL WORKSHEET</t>
  </si>
  <si>
    <t>Paddock Characteristics &amp; Use</t>
  </si>
  <si>
    <t>Farm Name:</t>
  </si>
  <si>
    <t>Date:</t>
  </si>
  <si>
    <t>Paddock:</t>
  </si>
  <si>
    <t>Prepared by:</t>
  </si>
  <si>
    <t>Firm:</t>
  </si>
  <si>
    <t>Contour:</t>
  </si>
  <si>
    <t>(Delete or amend as required)</t>
  </si>
  <si>
    <t>Soil drainage:</t>
  </si>
  <si>
    <t>(Delete one)</t>
  </si>
  <si>
    <t>Soil pH</t>
  </si>
  <si>
    <t>Olsen P</t>
  </si>
  <si>
    <t>Sulphate Sulphur</t>
  </si>
  <si>
    <t>Organic Sulphur</t>
  </si>
  <si>
    <t>Potassium</t>
  </si>
  <si>
    <t>Potassium (TBK)</t>
  </si>
  <si>
    <t>Likely reasons for poor pasture performance:</t>
  </si>
  <si>
    <t>Wetness</t>
  </si>
  <si>
    <t>Pests</t>
  </si>
  <si>
    <t>Weeds</t>
  </si>
  <si>
    <t>Over Grazed</t>
  </si>
  <si>
    <t>Poor Drainage</t>
  </si>
  <si>
    <t>Compaction</t>
  </si>
  <si>
    <t>Pugging</t>
  </si>
  <si>
    <t>Likely pest problems:</t>
  </si>
  <si>
    <t>Likely weed problems:</t>
  </si>
  <si>
    <t>Pasture Establishment Costs</t>
  </si>
  <si>
    <t>Name:</t>
  </si>
  <si>
    <t>Cultivation</t>
  </si>
  <si>
    <t>Passes</t>
  </si>
  <si>
    <t>Cost/ha/pass</t>
  </si>
  <si>
    <t>Total Cost/ha</t>
  </si>
  <si>
    <t>Plough</t>
  </si>
  <si>
    <t>Disc</t>
  </si>
  <si>
    <t>Roll</t>
  </si>
  <si>
    <t>Powerharrow</t>
  </si>
  <si>
    <t>Sowing/Drilling the seed</t>
  </si>
  <si>
    <t>Vol./ha</t>
  </si>
  <si>
    <t>Cost/litre</t>
  </si>
  <si>
    <t>Second chemical</t>
  </si>
  <si>
    <t>Insecticide</t>
  </si>
  <si>
    <t>Penetrant</t>
  </si>
  <si>
    <t>Chemical application</t>
  </si>
  <si>
    <t>Seed:</t>
  </si>
  <si>
    <t>Variety</t>
  </si>
  <si>
    <t>Type</t>
  </si>
  <si>
    <t>Sowing Rate (kg/ha)</t>
  </si>
  <si>
    <t>Seed Cost ($/kg)</t>
  </si>
  <si>
    <t>Application (if separate)</t>
  </si>
  <si>
    <t>Fertiliser</t>
  </si>
  <si>
    <t>Cartage &amp; Application (if separate)</t>
  </si>
  <si>
    <t>Chemical</t>
  </si>
  <si>
    <t>Application</t>
  </si>
  <si>
    <t xml:space="preserve"> Application </t>
  </si>
  <si>
    <t>Total Pasture Establishment Cost</t>
  </si>
  <si>
    <t>kgDM/ha</t>
  </si>
  <si>
    <t>Total feed gap</t>
  </si>
  <si>
    <t>@</t>
  </si>
  <si>
    <t>Guidelines/Comments</t>
  </si>
  <si>
    <t>kgDM/ha/yr</t>
  </si>
  <si>
    <t>Situation</t>
  </si>
  <si>
    <t>Old Pasture</t>
  </si>
  <si>
    <t>New Pasture</t>
  </si>
  <si>
    <t>Low</t>
  </si>
  <si>
    <t>1000-2000</t>
  </si>
  <si>
    <t>Well managed existing older cultivars</t>
  </si>
  <si>
    <t>Medium</t>
  </si>
  <si>
    <t>2000-4000</t>
  </si>
  <si>
    <t>Runout pasture, weed infested</t>
  </si>
  <si>
    <t>Expected annual pasture yield (kgDM/ha)</t>
  </si>
  <si>
    <t>High</t>
  </si>
  <si>
    <t>4000+</t>
  </si>
  <si>
    <t>Unimproved pastures</t>
  </si>
  <si>
    <t>Pasture consumed (kgDM/ha)</t>
  </si>
  <si>
    <t>Milk production from Pasture (kgMS/ha)</t>
  </si>
  <si>
    <t>Additional Milksolids (kgMS/ha)</t>
  </si>
  <si>
    <t>Milksolid Price ($/kgMS)</t>
  </si>
  <si>
    <t>Gross Income from Milk per Hectare</t>
  </si>
  <si>
    <t>10-20%</t>
  </si>
  <si>
    <t>20-50%</t>
  </si>
  <si>
    <t>(% of additional income)</t>
  </si>
  <si>
    <t>Income net of additional costs</t>
  </si>
  <si>
    <t>New Pasture  costs</t>
  </si>
  <si>
    <t>Establishment costs</t>
  </si>
  <si>
    <t>Feed gap costs</t>
  </si>
  <si>
    <t>Total New Pasture Costs</t>
  </si>
  <si>
    <t>Economic Analysis</t>
  </si>
  <si>
    <t>Relative Yield</t>
  </si>
  <si>
    <t>Income stream calculator</t>
  </si>
  <si>
    <t>New Pasture Cost</t>
  </si>
  <si>
    <t>Yr 1</t>
  </si>
  <si>
    <t>Relative yield</t>
  </si>
  <si>
    <t>Feed Eaten</t>
  </si>
  <si>
    <t>Milksolids</t>
  </si>
  <si>
    <t>Incr MS</t>
  </si>
  <si>
    <t>Incr $</t>
  </si>
  <si>
    <t>Incr Costs</t>
  </si>
  <si>
    <t>Net $</t>
  </si>
  <si>
    <t>Year 2 Net Benefit</t>
  </si>
  <si>
    <t>Year 3 Net Benefit</t>
  </si>
  <si>
    <t>Year 4 Net Benefit</t>
  </si>
  <si>
    <t>Year 5 Net Benefit</t>
  </si>
  <si>
    <t>IRR</t>
  </si>
  <si>
    <t>Summary</t>
  </si>
  <si>
    <t>More dry matter grown</t>
  </si>
  <si>
    <t>Increased ME content</t>
  </si>
  <si>
    <t>Improved seasonal growth</t>
  </si>
  <si>
    <t>Improved Animal Health</t>
  </si>
  <si>
    <t>How to use this spreadsheet</t>
  </si>
  <si>
    <t>Paddock Characteristics</t>
  </si>
  <si>
    <t>Yr2</t>
  </si>
  <si>
    <t>Yr3</t>
  </si>
  <si>
    <t>Yr4</t>
  </si>
  <si>
    <t>Yr5</t>
  </si>
  <si>
    <t>Endophyte</t>
  </si>
  <si>
    <t>Seed Treatment</t>
  </si>
  <si>
    <t xml:space="preserve">The Costs &amp; Benefits </t>
  </si>
  <si>
    <t>of Pasture Renewal</t>
  </si>
  <si>
    <t>Report Prepared for</t>
  </si>
  <si>
    <t>The report has been prepared by us based upon information supplied by our client. Further, the report has been prepared at the request of and for the purpose of our client only and neither we nor any of our employees accept any responsibility on any ground whatever, including liability in negligence, to any other person.</t>
  </si>
  <si>
    <t>Other</t>
  </si>
  <si>
    <t>Investment</t>
  </si>
  <si>
    <t>Summary:</t>
  </si>
  <si>
    <t>years</t>
  </si>
  <si>
    <t>Return Yr 1</t>
  </si>
  <si>
    <t>Days</t>
  </si>
  <si>
    <t>kgDM/ha/day</t>
  </si>
  <si>
    <t>c/kgDM</t>
  </si>
  <si>
    <t>persistence</t>
  </si>
  <si>
    <t>Total cost to fill the feed gap</t>
  </si>
  <si>
    <t xml:space="preserve">The Feed Gap During Establishment </t>
  </si>
  <si>
    <t>Extra Income/ha  from New Pasture</t>
  </si>
  <si>
    <t>Actual Yield (kgDM/ha)</t>
  </si>
  <si>
    <t>Year 1 Net Benefit</t>
  </si>
  <si>
    <t>less cost of extra production</t>
  </si>
  <si>
    <t>Introduction to the Pasture Renewal Worksheet for Dairy Farms</t>
  </si>
  <si>
    <t>Enter the actual costs depending on which method of establishment you are planning.</t>
  </si>
  <si>
    <t>The actual cost of renewing the pasture (establishment cost).</t>
  </si>
  <si>
    <t>The value of lost pasture production during the establishment phase (feed gap).</t>
  </si>
  <si>
    <t>Potential Benefits of Pasture Renewal:</t>
  </si>
  <si>
    <t>&amp; the number of days each month that the pasture is out of production.</t>
  </si>
  <si>
    <t>Enter the estimated  pasture yield of old pasture and  the expected yield of new pasture.</t>
  </si>
  <si>
    <t>Enter the expected average payout for the next 5 years.</t>
  </si>
  <si>
    <t>Estimate additional costs attributed to the extra production from improved pasture (as a % of extra income).</t>
  </si>
  <si>
    <t>Cost Benefit Analysis</t>
  </si>
  <si>
    <t>If no change in stocking rate required to utilise extra feed</t>
  </si>
  <si>
    <t>If increased stocking rate required</t>
  </si>
  <si>
    <t>renewal</t>
  </si>
  <si>
    <t>Cost of replacement feed (c/kgDM)</t>
  </si>
  <si>
    <t>Costs &amp; Benefits of New Pastures</t>
  </si>
  <si>
    <t>Soil fertility</t>
  </si>
  <si>
    <t>pH</t>
  </si>
  <si>
    <t>Dairy</t>
  </si>
  <si>
    <t>% Increase</t>
  </si>
  <si>
    <t>Return on Investment over 5 Years (IRR):</t>
  </si>
  <si>
    <t>Return from New Pasture in Year 1:</t>
  </si>
  <si>
    <t>New Pasture  costs:</t>
  </si>
  <si>
    <t>Enter the cost of replacement feed in cents per kgDM.</t>
  </si>
  <si>
    <t>Desiccation Spray</t>
  </si>
  <si>
    <t>Desiccant</t>
  </si>
  <si>
    <t>Slug bait</t>
  </si>
  <si>
    <t>Cumulative Return/ha</t>
  </si>
  <si>
    <t xml:space="preserve">Enter pasture growth rates to calculate how much pasture growth is sacrificed </t>
  </si>
  <si>
    <t xml:space="preserve">An improved feed conversion due to average ME increasing </t>
  </si>
  <si>
    <t>from 10.5 to 11.0MJME/kgDM for new cultivars.</t>
  </si>
  <si>
    <t>Please Note:</t>
  </si>
  <si>
    <t xml:space="preserve">This spreadsheet calculator does not include any animal health benefits </t>
  </si>
  <si>
    <t>nor any other costs or benefits which can not easily be quantified or valued.</t>
  </si>
  <si>
    <t>Also Note:</t>
  </si>
  <si>
    <t>Apart from some initial example figures, there is no database of products nor prices</t>
  </si>
  <si>
    <t>Post-emergence weed spray</t>
  </si>
  <si>
    <t>Post-emergence insecticide application (if needed)</t>
  </si>
  <si>
    <t>Post-emergence nitrogen application (if needed)</t>
  </si>
  <si>
    <t>Insecticide for Grassgrub</t>
  </si>
  <si>
    <t>AND:</t>
  </si>
  <si>
    <t>In some cases this can be changed by reviewing the pasture renewal process and associated costs</t>
  </si>
  <si>
    <t>In some situations, especially when returns are low, the reality is that the return is negative</t>
  </si>
  <si>
    <t>Poor performance or rapid pasture reversion may also lead to a negative return</t>
  </si>
  <si>
    <t>Pasture renewal Programme:</t>
  </si>
  <si>
    <t>pasture renewal programme. eg: following a cereal or fodder crop; via spray and cultivation</t>
  </si>
  <si>
    <t xml:space="preserve">or via one or two sprays. </t>
  </si>
  <si>
    <t>In a double spray situation, double the chemical and application costs, and if necessary,</t>
  </si>
  <si>
    <t>allow extra feed costs to fill the gap.</t>
  </si>
  <si>
    <t>built into this spreadsheet. It is the operator's responsibility to check that all figures are up-to-date.</t>
  </si>
  <si>
    <t>It is feasible that in some situations the return on investment will be negative.</t>
  </si>
  <si>
    <t xml:space="preserve">This spreadsheet is flexible enough to use in a range of situations that make up an overall </t>
  </si>
  <si>
    <t>Improved utilisation</t>
  </si>
  <si>
    <t xml:space="preserve">What has been in this paddock </t>
  </si>
  <si>
    <t>prior to the new grass?</t>
  </si>
  <si>
    <t xml:space="preserve">This section allows you to record why the pastures need renewing and what </t>
  </si>
  <si>
    <t>corrective procedures may be required prior to pasture renewal.</t>
  </si>
  <si>
    <t>It is recommended to get quotes from your local contractor and suppliers.</t>
  </si>
  <si>
    <t>Guide to change in relative yield over time:</t>
  </si>
  <si>
    <t xml:space="preserve">Milksolids payout:  </t>
  </si>
  <si>
    <t>Best estimate of the average price for the next 5 years</t>
  </si>
  <si>
    <t>Allowance for costs:</t>
  </si>
  <si>
    <t>Yield Increase:</t>
  </si>
  <si>
    <t>IRR:</t>
  </si>
  <si>
    <t xml:space="preserve">The rate of return calculated by IRR is the interest rate </t>
  </si>
  <si>
    <t>corresponding to a 0 (zero) net present value.</t>
  </si>
  <si>
    <t>Disclaimer: This calculator was developed to provide</t>
  </si>
  <si>
    <t>an indicative cost-benefit analysis of pasture renewal.</t>
  </si>
  <si>
    <t>It provides a simple approach to a very complex</t>
  </si>
  <si>
    <t xml:space="preserve">situation.  When sensible figures are used, it gives a </t>
  </si>
  <si>
    <t xml:space="preserve">sensible result. However, the developers are unable </t>
  </si>
  <si>
    <t xml:space="preserve">to control the way it may be used. </t>
  </si>
  <si>
    <t xml:space="preserve">The operator must take full responsibility for the </t>
  </si>
  <si>
    <t xml:space="preserve">inputs and interpretation resulting from the use of this </t>
  </si>
  <si>
    <t>calculator. The developers do not accept any</t>
  </si>
  <si>
    <t>liability for the way this programme may be used.</t>
  </si>
  <si>
    <t>To give greater confidence to the result, conduct a sensitivity analysis by changing each of the main variables,</t>
  </si>
  <si>
    <t>one at a time, plus and minus several units. This will give a likely range for the result.</t>
  </si>
  <si>
    <t>4ac</t>
  </si>
  <si>
    <t>-b</t>
  </si>
  <si>
    <t>-b+sqrt(b2-4ac)</t>
  </si>
  <si>
    <t>2a</t>
  </si>
  <si>
    <t>Payback period</t>
  </si>
  <si>
    <t>a</t>
  </si>
  <si>
    <t>b</t>
  </si>
  <si>
    <t>c</t>
  </si>
  <si>
    <r>
      <t>b</t>
    </r>
    <r>
      <rPr>
        <vertAlign val="superscript"/>
        <sz val="11"/>
        <color indexed="9"/>
        <rFont val="Calibri"/>
        <family val="2"/>
      </rPr>
      <t>2</t>
    </r>
  </si>
  <si>
    <r>
      <t>b</t>
    </r>
    <r>
      <rPr>
        <vertAlign val="superscript"/>
        <sz val="11"/>
        <color indexed="9"/>
        <rFont val="Calibri"/>
        <family val="2"/>
      </rPr>
      <t>2</t>
    </r>
    <r>
      <rPr>
        <sz val="11"/>
        <color indexed="9"/>
        <rFont val="Calibri"/>
        <family val="2"/>
      </rPr>
      <t>-4ac</t>
    </r>
  </si>
  <si>
    <r>
      <t>sqrt(b</t>
    </r>
    <r>
      <rPr>
        <vertAlign val="superscript"/>
        <sz val="11"/>
        <color indexed="9"/>
        <rFont val="Calibri"/>
        <family val="2"/>
      </rPr>
      <t>2</t>
    </r>
    <r>
      <rPr>
        <sz val="11"/>
        <color indexed="9"/>
        <rFont val="Calibri"/>
        <family val="2"/>
      </rPr>
      <t>-4ac)</t>
    </r>
  </si>
  <si>
    <t>Payback Period</t>
  </si>
  <si>
    <t>Payback Period:</t>
  </si>
  <si>
    <t>The number of years it takes for the extra return</t>
  </si>
  <si>
    <t xml:space="preserve">to exceed the total investment </t>
  </si>
  <si>
    <t>ie  cumulative return is greater than zero</t>
  </si>
  <si>
    <t>(No. of years for cumulative return to exceed zero)</t>
  </si>
  <si>
    <t>Loss of pasture production during establishment</t>
  </si>
  <si>
    <t>An alternative to using replacement feed is to use</t>
  </si>
  <si>
    <t>The "opportunity cost" of loss of grazing</t>
  </si>
  <si>
    <t>In some situations it may be valid to put the</t>
  </si>
  <si>
    <t>cost at  0 c/kgDM</t>
  </si>
  <si>
    <t>based on thecost of feed in c/kgDM.</t>
  </si>
  <si>
    <t>Sensitivity Analysis:</t>
  </si>
  <si>
    <t>Return on Investment over 5 Years</t>
  </si>
  <si>
    <t>% Change in production</t>
  </si>
  <si>
    <t>Return in Year 1</t>
  </si>
  <si>
    <t>New Pasture Yield</t>
  </si>
  <si>
    <t>Return on Investment: 5 Yrs</t>
  </si>
  <si>
    <t>Note:</t>
  </si>
  <si>
    <t>1. If the extra income/ha is negative for all years</t>
  </si>
  <si>
    <t xml:space="preserve">   the return on investment will show as #NUM!</t>
  </si>
  <si>
    <t>2. If the Payback period shows #DIV/0!</t>
  </si>
  <si>
    <t xml:space="preserve">   rounded to the nearest 1,000</t>
  </si>
  <si>
    <r>
      <t xml:space="preserve">   then ensure the new pasture yield is </t>
    </r>
    <r>
      <rPr>
        <sz val="11"/>
        <color indexed="10"/>
        <rFont val="Arial"/>
        <family val="2"/>
      </rPr>
      <t xml:space="preserve">NOT </t>
    </r>
  </si>
  <si>
    <t xml:space="preserve">3. If the lower pasture yields are less than the </t>
  </si>
  <si>
    <t xml:space="preserve">   "old pasture" yield, no results will be displayed</t>
  </si>
  <si>
    <t>kg/ha</t>
  </si>
  <si>
    <t>$/unit</t>
  </si>
  <si>
    <t>Rate (kg/ha)</t>
  </si>
  <si>
    <t>Cost/unit</t>
  </si>
  <si>
    <t>New Pasture Relative Yield</t>
  </si>
  <si>
    <t>Variation around Target Yield</t>
  </si>
  <si>
    <t>Payback Period (years)</t>
  </si>
  <si>
    <t>Return in Year 1  ($/ha)</t>
  </si>
  <si>
    <t>applied</t>
  </si>
  <si>
    <t>Month</t>
  </si>
  <si>
    <t>Ace Farms</t>
  </si>
  <si>
    <t>Road Paddock</t>
  </si>
  <si>
    <t>Good</t>
  </si>
  <si>
    <t>Flat</t>
  </si>
  <si>
    <t>Part of on-going cropping and re-grassing programme</t>
  </si>
  <si>
    <t>Turnips</t>
  </si>
  <si>
    <t>Glyphosate</t>
  </si>
  <si>
    <t>Perennial Rye</t>
  </si>
  <si>
    <t>White Clover</t>
  </si>
  <si>
    <t>Lime</t>
  </si>
  <si>
    <t>March</t>
  </si>
  <si>
    <t>April</t>
  </si>
  <si>
    <t>May</t>
  </si>
  <si>
    <t>days  @</t>
  </si>
  <si>
    <t>DAP</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</si>
</sst>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6" formatCode="&quot;$&quot;#,##0;[Red]\-&quot;$&quot;#,##0"/>
    <numFmt numFmtId="8" formatCode="&quot;$&quot;#,##0.00;[Red]\-&quot;$&quot;#,##0.00"/>
    <numFmt numFmtId="44" formatCode="_-&quot;$&quot;* #,##0.00_-;\-&quot;$&quot;* #,##0.00_-;_-&quot;$&quot;* &quot;-&quot;??_-;_-@_-"/>
    <numFmt numFmtId="43" formatCode="_-* #,##0.00_-;\-* #,##0.00_-;_-* &quot;-&quot;??_-;_-@_-"/>
    <numFmt numFmtId="164" formatCode="mmmm\ d\,\ yyyy"/>
    <numFmt numFmtId="165" formatCode="&quot;$&quot;0\ &quot;/ha&quot;"/>
    <numFmt numFmtId="166" formatCode="&quot;$&quot;0.00\ &quot;/ha&quot;"/>
    <numFmt numFmtId="167" formatCode="0.0\ &quot;L&quot;"/>
    <numFmt numFmtId="168" formatCode="&quot;$&quot;0\ &quot;/L&quot;"/>
    <numFmt numFmtId="169" formatCode="0.0\ &quot;kg&quot;"/>
    <numFmt numFmtId="170" formatCode="&quot;$&quot;0.00\ &quot;/kg&quot;"/>
    <numFmt numFmtId="171" formatCode="&quot;$&quot;0\ &quot;/t&quot;"/>
    <numFmt numFmtId="172" formatCode="0.0"/>
    <numFmt numFmtId="173" formatCode="_-* #,##0_-;\-* #,##0_-;_-* &quot;-&quot;??_-;_-@_-"/>
    <numFmt numFmtId="174" formatCode="0.0%"/>
    <numFmt numFmtId="175" formatCode="0.000\ &quot;L&quot;"/>
    <numFmt numFmtId="176" formatCode="0.000\ &quot;kg&quot;"/>
    <numFmt numFmtId="177" formatCode="0.000\ &quot;unit&quot;"/>
    <numFmt numFmtId="178" formatCode="&quot;$&quot;0\ &quot;/unit&quot;"/>
    <numFmt numFmtId="179" formatCode="&quot;$&quot;#,##0"/>
    <numFmt numFmtId="180" formatCode="0.0\ &quot;kg/ha&quot;"/>
  </numFmts>
  <fonts count="60"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sz val="12"/>
      <name val="Arial"/>
      <family val="2"/>
    </font>
    <font>
      <b/>
      <sz val="16"/>
      <name val="Arial"/>
      <family val="2"/>
    </font>
    <font>
      <b/>
      <sz val="12"/>
      <name val="Arial"/>
      <family val="2"/>
    </font>
    <font>
      <b/>
      <u/>
      <sz val="14"/>
      <name val="Arial"/>
      <family val="2"/>
    </font>
    <font>
      <sz val="12"/>
      <name val="Arial"/>
      <family val="2"/>
    </font>
    <font>
      <i/>
      <sz val="11"/>
      <name val="Arial"/>
      <family val="2"/>
    </font>
    <font>
      <i/>
      <sz val="10"/>
      <name val="Arial"/>
      <family val="2"/>
    </font>
    <font>
      <i/>
      <sz val="12"/>
      <name val="Arial"/>
      <family val="2"/>
    </font>
    <font>
      <u/>
      <sz val="12"/>
      <name val="Arial"/>
      <family val="2"/>
    </font>
    <font>
      <sz val="11"/>
      <name val="Arial"/>
      <family val="2"/>
    </font>
    <font>
      <sz val="14"/>
      <color indexed="8"/>
      <name val="Calibri"/>
      <family val="2"/>
    </font>
    <font>
      <b/>
      <sz val="11"/>
      <color indexed="9"/>
      <name val="Calibri"/>
      <family val="2"/>
    </font>
    <font>
      <sz val="8"/>
      <name val="Calibri"/>
      <family val="2"/>
    </font>
    <font>
      <b/>
      <sz val="16"/>
      <name val="Century Gothic"/>
      <family val="2"/>
    </font>
    <font>
      <b/>
      <sz val="12"/>
      <name val="Century Gothic"/>
      <family val="2"/>
    </font>
    <font>
      <b/>
      <sz val="28"/>
      <name val="Century Gothic"/>
      <family val="2"/>
    </font>
    <font>
      <sz val="10"/>
      <name val="Century Gothic"/>
      <family val="2"/>
    </font>
    <font>
      <b/>
      <sz val="14"/>
      <color indexed="12"/>
      <name val="Arial"/>
      <family val="2"/>
    </font>
    <font>
      <b/>
      <sz val="12"/>
      <color indexed="12"/>
      <name val="Arial"/>
      <family val="2"/>
    </font>
    <font>
      <sz val="10"/>
      <name val="Arial"/>
      <family val="2"/>
    </font>
    <font>
      <b/>
      <sz val="10"/>
      <name val="Century Gothic"/>
      <family val="2"/>
    </font>
    <font>
      <sz val="10"/>
      <color indexed="8"/>
      <name val="Calibri"/>
      <family val="2"/>
    </font>
    <font>
      <sz val="11"/>
      <name val="Calibri"/>
      <family val="2"/>
    </font>
    <font>
      <b/>
      <sz val="12"/>
      <color indexed="8"/>
      <name val="Arial"/>
      <family val="2"/>
    </font>
    <font>
      <sz val="12"/>
      <color indexed="8"/>
      <name val="Arial"/>
      <family val="2"/>
    </font>
    <font>
      <sz val="12"/>
      <color indexed="9"/>
      <name val="Arial"/>
      <family val="2"/>
    </font>
    <font>
      <sz val="11"/>
      <name val="Arial"/>
      <family val="2"/>
    </font>
    <font>
      <b/>
      <u/>
      <sz val="12"/>
      <color indexed="8"/>
      <name val="Arial"/>
      <family val="2"/>
    </font>
    <font>
      <b/>
      <sz val="11"/>
      <name val="Arial"/>
      <family val="2"/>
    </font>
    <font>
      <sz val="11"/>
      <color indexed="8"/>
      <name val="Arial"/>
      <family val="2"/>
    </font>
    <font>
      <b/>
      <sz val="14"/>
      <name val="Arial"/>
      <family val="2"/>
    </font>
    <font>
      <sz val="11"/>
      <color indexed="9"/>
      <name val="Arial"/>
      <family val="2"/>
    </font>
    <font>
      <b/>
      <sz val="11"/>
      <color indexed="9"/>
      <name val="Arial"/>
      <family val="2"/>
    </font>
    <font>
      <sz val="11"/>
      <color indexed="22"/>
      <name val="Arial"/>
      <family val="2"/>
    </font>
    <font>
      <u/>
      <sz val="12"/>
      <color indexed="8"/>
      <name val="Arial"/>
      <family val="2"/>
    </font>
    <font>
      <b/>
      <i/>
      <sz val="14"/>
      <name val="Arial"/>
      <family val="2"/>
    </font>
    <font>
      <b/>
      <sz val="20"/>
      <name val="Century Gothic"/>
      <family val="2"/>
    </font>
    <font>
      <b/>
      <u/>
      <sz val="12"/>
      <name val="Arial"/>
      <family val="2"/>
    </font>
    <font>
      <sz val="10"/>
      <name val="Arial"/>
      <family val="2"/>
    </font>
    <font>
      <b/>
      <sz val="11"/>
      <color indexed="10"/>
      <name val="Arial"/>
      <family val="2"/>
    </font>
    <font>
      <sz val="11"/>
      <color indexed="10"/>
      <name val="Arial"/>
      <family val="2"/>
    </font>
    <font>
      <sz val="10"/>
      <color indexed="10"/>
      <name val="Arial"/>
      <family val="2"/>
    </font>
    <font>
      <b/>
      <sz val="11"/>
      <color indexed="8"/>
      <name val="Arial"/>
      <family val="2"/>
    </font>
    <font>
      <sz val="9"/>
      <color indexed="8"/>
      <name val="Arial"/>
      <family val="2"/>
    </font>
    <font>
      <sz val="11"/>
      <color indexed="44"/>
      <name val="Calibri"/>
      <family val="2"/>
    </font>
    <font>
      <vertAlign val="superscript"/>
      <sz val="11"/>
      <color indexed="9"/>
      <name val="Calibri"/>
      <family val="2"/>
    </font>
    <font>
      <b/>
      <sz val="12"/>
      <name val="Agency FB"/>
      <family val="2"/>
    </font>
    <font>
      <b/>
      <sz val="12"/>
      <color indexed="44"/>
      <name val="Arial"/>
      <family val="2"/>
    </font>
    <font>
      <b/>
      <sz val="11"/>
      <color indexed="44"/>
      <name val="Arial"/>
      <family val="2"/>
    </font>
    <font>
      <sz val="12"/>
      <color indexed="44"/>
      <name val="Arial"/>
      <family val="2"/>
    </font>
    <font>
      <sz val="12"/>
      <color indexed="12"/>
      <name val="Arial"/>
      <family val="2"/>
    </font>
    <font>
      <sz val="10"/>
      <color indexed="8"/>
      <name val="Arial"/>
      <family val="2"/>
    </font>
    <font>
      <sz val="12"/>
      <color indexed="10"/>
      <name val="Arial"/>
      <family val="2"/>
    </font>
    <font>
      <b/>
      <sz val="16"/>
      <color indexed="10"/>
      <name val="Arial"/>
      <family val="2"/>
    </font>
    <font>
      <sz val="12"/>
      <color indexed="23"/>
      <name val="Arial"/>
      <family val="2"/>
    </font>
    <font>
      <i/>
      <strike/>
      <sz val="11"/>
      <name val="Arial"/>
      <family val="2"/>
    </font>
  </fonts>
  <fills count="7">
    <fill>
      <patternFill patternType="none"/>
    </fill>
    <fill>
      <patternFill patternType="gray125"/>
    </fill>
    <fill>
      <patternFill patternType="solid">
        <fgColor indexed="44"/>
        <bgColor indexed="64"/>
      </patternFill>
    </fill>
    <fill>
      <patternFill patternType="solid">
        <fgColor indexed="9"/>
        <bgColor indexed="64"/>
      </patternFill>
    </fill>
    <fill>
      <patternFill patternType="solid">
        <fgColor indexed="8"/>
        <bgColor indexed="64"/>
      </patternFill>
    </fill>
    <fill>
      <patternFill patternType="solid">
        <fgColor indexed="13"/>
        <bgColor indexed="64"/>
      </patternFill>
    </fill>
    <fill>
      <patternFill patternType="solid">
        <fgColor indexed="51"/>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ck">
        <color indexed="64"/>
      </left>
      <right/>
      <top/>
      <bottom/>
      <diagonal/>
    </border>
    <border>
      <left/>
      <right/>
      <top style="thin">
        <color indexed="64"/>
      </top>
      <bottom style="double">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3" fillId="0" borderId="0"/>
    <xf numFmtId="44" fontId="23" fillId="0" borderId="0" applyFont="0" applyFill="0" applyBorder="0" applyAlignment="0" applyProtection="0"/>
    <xf numFmtId="9" fontId="23" fillId="0" borderId="0" applyFont="0" applyFill="0" applyBorder="0" applyAlignment="0" applyProtection="0"/>
  </cellStyleXfs>
  <cellXfs count="347">
    <xf numFmtId="0" fontId="0" fillId="0" borderId="0" xfId="0"/>
    <xf numFmtId="0" fontId="4" fillId="2" borderId="0" xfId="0" applyFont="1" applyFill="1"/>
    <xf numFmtId="0" fontId="6" fillId="2" borderId="0" xfId="0" applyFont="1" applyFill="1" applyAlignment="1">
      <alignment horizontal="center"/>
    </xf>
    <xf numFmtId="0" fontId="7" fillId="2" borderId="0" xfId="0" applyFont="1" applyFill="1" applyAlignment="1">
      <alignment horizontal="center"/>
    </xf>
    <xf numFmtId="0" fontId="6" fillId="3" borderId="1" xfId="0" applyFont="1" applyFill="1" applyBorder="1" applyProtection="1">
      <protection locked="0"/>
    </xf>
    <xf numFmtId="0" fontId="4" fillId="2" borderId="0" xfId="0" applyFont="1" applyFill="1" applyAlignment="1">
      <alignment horizontal="center"/>
    </xf>
    <xf numFmtId="164" fontId="4" fillId="2" borderId="0" xfId="0" applyNumberFormat="1" applyFont="1" applyFill="1" applyBorder="1" applyAlignment="1">
      <alignment horizontal="center"/>
    </xf>
    <xf numFmtId="0" fontId="8" fillId="3" borderId="1" xfId="0" applyFont="1" applyFill="1" applyBorder="1" applyProtection="1">
      <protection locked="0"/>
    </xf>
    <xf numFmtId="0" fontId="9" fillId="3" borderId="1" xfId="0" applyFont="1" applyFill="1" applyBorder="1" applyAlignment="1" applyProtection="1">
      <alignment horizontal="center"/>
      <protection locked="0"/>
    </xf>
    <xf numFmtId="164" fontId="9" fillId="3" borderId="2" xfId="0" applyNumberFormat="1" applyFont="1" applyFill="1" applyBorder="1" applyAlignment="1" applyProtection="1">
      <alignment horizontal="center"/>
      <protection locked="0"/>
    </xf>
    <xf numFmtId="0" fontId="9" fillId="3" borderId="3" xfId="0" applyFont="1" applyFill="1" applyBorder="1" applyAlignment="1" applyProtection="1">
      <alignment horizontal="center"/>
      <protection locked="0"/>
    </xf>
    <xf numFmtId="0" fontId="10" fillId="2" borderId="0" xfId="0" applyFont="1" applyFill="1"/>
    <xf numFmtId="0" fontId="9" fillId="3" borderId="4" xfId="0" applyFont="1" applyFill="1" applyBorder="1" applyProtection="1">
      <protection locked="0"/>
    </xf>
    <xf numFmtId="0" fontId="4" fillId="2" borderId="0" xfId="0" applyFont="1" applyFill="1" applyProtection="1">
      <protection locked="0"/>
    </xf>
    <xf numFmtId="0" fontId="4" fillId="2" borderId="0" xfId="0" applyFont="1" applyFill="1" applyBorder="1" applyProtection="1">
      <protection locked="0"/>
    </xf>
    <xf numFmtId="0" fontId="10" fillId="2" borderId="0" xfId="0" applyFont="1" applyFill="1" applyProtection="1">
      <protection locked="0"/>
    </xf>
    <xf numFmtId="0" fontId="9" fillId="3" borderId="5" xfId="0" applyFont="1" applyFill="1" applyBorder="1" applyProtection="1">
      <protection locked="0"/>
    </xf>
    <xf numFmtId="0" fontId="9" fillId="3" borderId="6" xfId="0" applyFont="1" applyFill="1" applyBorder="1" applyProtection="1">
      <protection locked="0"/>
    </xf>
    <xf numFmtId="0" fontId="9" fillId="3" borderId="0" xfId="0" applyFont="1" applyFill="1" applyBorder="1" applyProtection="1">
      <protection locked="0"/>
    </xf>
    <xf numFmtId="0" fontId="9" fillId="3" borderId="7" xfId="0" applyFont="1" applyFill="1" applyBorder="1" applyProtection="1">
      <protection locked="0"/>
    </xf>
    <xf numFmtId="0" fontId="9" fillId="3" borderId="8" xfId="0" applyFont="1" applyFill="1" applyBorder="1" applyProtection="1">
      <protection locked="0"/>
    </xf>
    <xf numFmtId="0" fontId="9" fillId="3" borderId="9" xfId="0" applyFont="1" applyFill="1" applyBorder="1" applyProtection="1">
      <protection locked="0"/>
    </xf>
    <xf numFmtId="0" fontId="11" fillId="3" borderId="2" xfId="0" applyFont="1" applyFill="1" applyBorder="1" applyProtection="1">
      <protection locked="0"/>
    </xf>
    <xf numFmtId="0" fontId="11" fillId="3" borderId="3" xfId="0" applyFont="1" applyFill="1" applyBorder="1" applyProtection="1">
      <protection locked="0"/>
    </xf>
    <xf numFmtId="0" fontId="4" fillId="2" borderId="0" xfId="0" applyFont="1" applyFill="1" applyBorder="1"/>
    <xf numFmtId="0" fontId="8" fillId="2" borderId="0" xfId="0" applyFont="1" applyFill="1"/>
    <xf numFmtId="0" fontId="8" fillId="2" borderId="0" xfId="0" applyFont="1" applyFill="1" applyAlignment="1">
      <alignment horizontal="center"/>
    </xf>
    <xf numFmtId="164" fontId="8" fillId="2" borderId="0" xfId="0" applyNumberFormat="1" applyFont="1" applyFill="1" applyAlignment="1">
      <alignment horizontal="center"/>
    </xf>
    <xf numFmtId="164" fontId="8" fillId="2" borderId="0" xfId="0" applyNumberFormat="1" applyFont="1" applyFill="1" applyBorder="1" applyAlignment="1">
      <alignment horizontal="center"/>
    </xf>
    <xf numFmtId="0" fontId="8" fillId="2" borderId="0" xfId="0" applyFont="1" applyFill="1" applyAlignment="1">
      <alignment horizontal="left"/>
    </xf>
    <xf numFmtId="0" fontId="8" fillId="2" borderId="0" xfId="0" applyFont="1" applyFill="1" applyBorder="1"/>
    <xf numFmtId="0" fontId="6" fillId="2" borderId="0" xfId="0" applyFont="1" applyFill="1"/>
    <xf numFmtId="0" fontId="8" fillId="2" borderId="0" xfId="0" applyFont="1" applyFill="1" applyAlignment="1">
      <alignment horizontal="center" vertical="top" wrapText="1"/>
    </xf>
    <xf numFmtId="0" fontId="8" fillId="3" borderId="3" xfId="0" applyFont="1" applyFill="1" applyBorder="1" applyProtection="1">
      <protection locked="0"/>
    </xf>
    <xf numFmtId="0" fontId="8" fillId="3" borderId="4" xfId="0" applyFont="1" applyFill="1" applyBorder="1" applyAlignment="1" applyProtection="1">
      <alignment horizontal="center"/>
      <protection locked="0"/>
    </xf>
    <xf numFmtId="165" fontId="8" fillId="3" borderId="4" xfId="0" applyNumberFormat="1" applyFont="1" applyFill="1" applyBorder="1" applyAlignment="1" applyProtection="1">
      <alignment horizontal="center"/>
      <protection locked="0"/>
    </xf>
    <xf numFmtId="166" fontId="8" fillId="2" borderId="0" xfId="0" applyNumberFormat="1" applyFont="1" applyFill="1" applyBorder="1" applyAlignment="1">
      <alignment horizontal="center"/>
    </xf>
    <xf numFmtId="166" fontId="8" fillId="2" borderId="8" xfId="0" applyNumberFormat="1" applyFont="1" applyFill="1" applyBorder="1" applyAlignment="1">
      <alignment horizontal="center"/>
    </xf>
    <xf numFmtId="165" fontId="8" fillId="2" borderId="8" xfId="0" applyNumberFormat="1" applyFont="1" applyFill="1" applyBorder="1" applyAlignment="1">
      <alignment horizontal="right"/>
    </xf>
    <xf numFmtId="0" fontId="8" fillId="2" borderId="0" xfId="0" applyFont="1" applyFill="1" applyBorder="1" applyProtection="1">
      <protection locked="0"/>
    </xf>
    <xf numFmtId="0" fontId="8" fillId="2" borderId="0" xfId="0" applyFont="1" applyFill="1" applyBorder="1" applyAlignment="1" applyProtection="1">
      <alignment horizontal="center"/>
      <protection locked="0"/>
    </xf>
    <xf numFmtId="165" fontId="8" fillId="2" borderId="0" xfId="0" applyNumberFormat="1" applyFont="1" applyFill="1" applyBorder="1" applyAlignment="1" applyProtection="1">
      <alignment horizontal="center"/>
      <protection locked="0"/>
    </xf>
    <xf numFmtId="165" fontId="8" fillId="2" borderId="0" xfId="0" applyNumberFormat="1" applyFont="1" applyFill="1" applyBorder="1" applyAlignment="1">
      <alignment horizontal="right"/>
    </xf>
    <xf numFmtId="0" fontId="6" fillId="2" borderId="0" xfId="0" applyFont="1" applyFill="1" applyBorder="1" applyProtection="1">
      <protection locked="0"/>
    </xf>
    <xf numFmtId="0" fontId="12" fillId="2" borderId="0" xfId="0" applyFont="1" applyFill="1" applyBorder="1" applyAlignment="1" applyProtection="1">
      <alignment horizontal="left"/>
      <protection locked="0"/>
    </xf>
    <xf numFmtId="166" fontId="8" fillId="3" borderId="4" xfId="0" applyNumberFormat="1" applyFont="1" applyFill="1" applyBorder="1" applyAlignment="1" applyProtection="1">
      <alignment horizontal="center"/>
      <protection locked="0"/>
    </xf>
    <xf numFmtId="0" fontId="6" fillId="2" borderId="0" xfId="0" applyFont="1" applyFill="1" applyProtection="1">
      <protection locked="0"/>
    </xf>
    <xf numFmtId="0" fontId="8" fillId="2" borderId="0" xfId="0" applyFont="1" applyFill="1" applyProtection="1">
      <protection locked="0"/>
    </xf>
    <xf numFmtId="0" fontId="8" fillId="2" borderId="0" xfId="0" applyFont="1" applyFill="1" applyAlignment="1" applyProtection="1">
      <alignment horizontal="center"/>
      <protection locked="0"/>
    </xf>
    <xf numFmtId="166" fontId="8" fillId="2" borderId="0" xfId="0" applyNumberFormat="1" applyFont="1" applyFill="1" applyAlignment="1">
      <alignment horizontal="center"/>
    </xf>
    <xf numFmtId="165" fontId="8" fillId="2" borderId="0" xfId="0" applyNumberFormat="1" applyFont="1" applyFill="1" applyAlignment="1">
      <alignment horizontal="right"/>
    </xf>
    <xf numFmtId="168" fontId="8" fillId="3" borderId="4" xfId="0" applyNumberFormat="1" applyFont="1" applyFill="1" applyBorder="1" applyAlignment="1" applyProtection="1">
      <alignment horizontal="center"/>
      <protection locked="0"/>
    </xf>
    <xf numFmtId="0" fontId="6" fillId="2" borderId="0" xfId="0" applyFont="1" applyFill="1" applyBorder="1"/>
    <xf numFmtId="0" fontId="8" fillId="2" borderId="0" xfId="0" applyFont="1" applyFill="1" applyBorder="1" applyAlignment="1">
      <alignment horizontal="center"/>
    </xf>
    <xf numFmtId="0" fontId="8" fillId="2" borderId="0" xfId="0" applyFont="1" applyFill="1" applyAlignment="1">
      <alignment vertical="top" wrapText="1"/>
    </xf>
    <xf numFmtId="0" fontId="13" fillId="3" borderId="4" xfId="0" applyFont="1" applyFill="1" applyBorder="1" applyProtection="1">
      <protection locked="0"/>
    </xf>
    <xf numFmtId="169" fontId="8" fillId="3" borderId="4" xfId="0" applyNumberFormat="1" applyFont="1" applyFill="1" applyBorder="1" applyAlignment="1" applyProtection="1">
      <alignment horizontal="center"/>
      <protection locked="0"/>
    </xf>
    <xf numFmtId="170" fontId="8" fillId="3" borderId="4" xfId="0" applyNumberFormat="1" applyFont="1" applyFill="1" applyBorder="1" applyAlignment="1" applyProtection="1">
      <alignment horizontal="center"/>
      <protection locked="0"/>
    </xf>
    <xf numFmtId="0" fontId="13" fillId="3" borderId="1" xfId="0" applyFont="1" applyFill="1" applyBorder="1" applyProtection="1">
      <protection locked="0"/>
    </xf>
    <xf numFmtId="171" fontId="8" fillId="3" borderId="4" xfId="0" applyNumberFormat="1" applyFont="1" applyFill="1" applyBorder="1" applyAlignment="1" applyProtection="1">
      <alignment horizontal="center"/>
      <protection locked="0"/>
    </xf>
    <xf numFmtId="165" fontId="6" fillId="2" borderId="0" xfId="0" applyNumberFormat="1" applyFont="1" applyFill="1" applyBorder="1" applyAlignment="1">
      <alignment horizontal="right"/>
    </xf>
    <xf numFmtId="0" fontId="3" fillId="3" borderId="0" xfId="0" applyFont="1" applyFill="1"/>
    <xf numFmtId="0" fontId="0" fillId="0" borderId="0" xfId="0" applyFont="1"/>
    <xf numFmtId="0" fontId="4" fillId="2" borderId="0" xfId="0" applyFont="1" applyFill="1" applyAlignment="1">
      <alignment horizontal="center" vertical="top" wrapText="1"/>
    </xf>
    <xf numFmtId="0" fontId="4" fillId="2" borderId="0" xfId="0" applyFont="1" applyFill="1" applyAlignment="1" applyProtection="1">
      <alignment horizontal="center" vertical="top" wrapText="1"/>
    </xf>
    <xf numFmtId="0" fontId="0" fillId="4" borderId="0" xfId="0" applyFill="1"/>
    <xf numFmtId="0" fontId="0" fillId="3" borderId="10" xfId="0" applyFill="1" applyBorder="1"/>
    <xf numFmtId="0" fontId="0" fillId="3" borderId="0" xfId="0" applyFill="1"/>
    <xf numFmtId="0" fontId="0" fillId="3" borderId="0" xfId="0" applyFill="1" applyAlignment="1">
      <alignment horizontal="center"/>
    </xf>
    <xf numFmtId="0" fontId="17" fillId="3" borderId="0" xfId="0" applyFont="1" applyFill="1" applyAlignment="1">
      <alignment horizontal="center"/>
    </xf>
    <xf numFmtId="0" fontId="18" fillId="3" borderId="0" xfId="0" quotePrefix="1" applyFont="1" applyFill="1" applyAlignment="1">
      <alignment horizontal="center"/>
    </xf>
    <xf numFmtId="0" fontId="19" fillId="3" borderId="0" xfId="0" applyFont="1" applyFill="1" applyAlignment="1">
      <alignment horizontal="center"/>
    </xf>
    <xf numFmtId="0" fontId="6" fillId="3" borderId="10" xfId="0" applyFont="1" applyFill="1" applyBorder="1"/>
    <xf numFmtId="0" fontId="20" fillId="3" borderId="0" xfId="0" applyFont="1" applyFill="1" applyAlignment="1">
      <alignment horizontal="center"/>
    </xf>
    <xf numFmtId="0" fontId="21" fillId="3" borderId="10" xfId="0" applyFont="1" applyFill="1" applyBorder="1"/>
    <xf numFmtId="0" fontId="22" fillId="3" borderId="10" xfId="0" applyFont="1" applyFill="1" applyBorder="1"/>
    <xf numFmtId="0" fontId="23" fillId="3" borderId="10" xfId="0" applyFont="1" applyFill="1" applyBorder="1"/>
    <xf numFmtId="0" fontId="24" fillId="3" borderId="0" xfId="0" applyFont="1" applyFill="1" applyAlignment="1">
      <alignment horizontal="center"/>
    </xf>
    <xf numFmtId="0" fontId="10" fillId="3" borderId="0" xfId="0" applyFont="1" applyFill="1"/>
    <xf numFmtId="0" fontId="0" fillId="3" borderId="0" xfId="0" applyFill="1" applyAlignment="1">
      <alignment vertical="top" wrapText="1"/>
    </xf>
    <xf numFmtId="0" fontId="10" fillId="3" borderId="0" xfId="0" applyFont="1" applyFill="1" applyAlignment="1">
      <alignment vertical="top" wrapText="1"/>
    </xf>
    <xf numFmtId="0" fontId="0" fillId="4" borderId="0" xfId="0" applyFill="1"/>
    <xf numFmtId="0" fontId="0" fillId="2" borderId="0" xfId="0" applyFill="1"/>
    <xf numFmtId="0" fontId="0" fillId="3" borderId="0" xfId="0" applyFill="1"/>
    <xf numFmtId="168" fontId="8" fillId="2" borderId="0" xfId="0" applyNumberFormat="1" applyFont="1" applyFill="1" applyBorder="1" applyAlignment="1" applyProtection="1">
      <alignment horizontal="center"/>
      <protection locked="0"/>
    </xf>
    <xf numFmtId="170" fontId="8" fillId="2" borderId="0" xfId="0" applyNumberFormat="1" applyFont="1" applyFill="1" applyBorder="1" applyAlignment="1" applyProtection="1">
      <alignment horizontal="center"/>
      <protection locked="0"/>
    </xf>
    <xf numFmtId="171" fontId="8" fillId="2" borderId="0" xfId="0" applyNumberFormat="1" applyFont="1" applyFill="1" applyBorder="1" applyAlignment="1" applyProtection="1">
      <alignment horizontal="center"/>
      <protection locked="0"/>
    </xf>
    <xf numFmtId="0" fontId="0" fillId="2" borderId="0" xfId="0" applyFill="1" applyBorder="1"/>
    <xf numFmtId="0" fontId="0" fillId="4" borderId="0" xfId="0" applyFont="1" applyFill="1"/>
    <xf numFmtId="0" fontId="3" fillId="4" borderId="0" xfId="0" applyFont="1" applyFill="1"/>
    <xf numFmtId="0" fontId="14" fillId="4" borderId="0" xfId="0" applyFont="1" applyFill="1"/>
    <xf numFmtId="0" fontId="26" fillId="3" borderId="0" xfId="0" applyFont="1" applyFill="1"/>
    <xf numFmtId="0" fontId="4" fillId="3" borderId="0" xfId="0" applyFont="1" applyFill="1"/>
    <xf numFmtId="0" fontId="8" fillId="2" borderId="0" xfId="0" applyFont="1" applyFill="1" applyBorder="1" applyAlignment="1" applyProtection="1">
      <alignment horizontal="right"/>
      <protection locked="0"/>
    </xf>
    <xf numFmtId="0" fontId="27" fillId="2" borderId="0" xfId="0" applyFont="1" applyFill="1"/>
    <xf numFmtId="0" fontId="28" fillId="2" borderId="0" xfId="0" applyFont="1" applyFill="1"/>
    <xf numFmtId="0" fontId="28" fillId="2" borderId="0" xfId="0" applyFont="1" applyFill="1" applyAlignment="1">
      <alignment horizontal="center"/>
    </xf>
    <xf numFmtId="0" fontId="27" fillId="2" borderId="0" xfId="0" applyFont="1" applyFill="1" applyAlignment="1">
      <alignment horizontal="center"/>
    </xf>
    <xf numFmtId="0" fontId="28" fillId="2" borderId="0" xfId="0" applyFont="1" applyFill="1" applyAlignment="1">
      <alignment horizontal="right"/>
    </xf>
    <xf numFmtId="165" fontId="6" fillId="2" borderId="11" xfId="0" applyNumberFormat="1" applyFont="1" applyFill="1" applyBorder="1" applyAlignment="1">
      <alignment horizontal="center"/>
    </xf>
    <xf numFmtId="0" fontId="28" fillId="2" borderId="0" xfId="0" applyFont="1" applyFill="1" applyBorder="1"/>
    <xf numFmtId="1" fontId="28" fillId="2" borderId="0" xfId="0" applyNumberFormat="1" applyFont="1" applyFill="1"/>
    <xf numFmtId="8" fontId="28" fillId="2" borderId="0" xfId="0" applyNumberFormat="1" applyFont="1" applyFill="1"/>
    <xf numFmtId="6" fontId="28" fillId="2" borderId="0" xfId="0" applyNumberFormat="1" applyFont="1" applyFill="1"/>
    <xf numFmtId="165" fontId="6" fillId="2" borderId="11" xfId="0" applyNumberFormat="1" applyFont="1" applyFill="1" applyBorder="1" applyAlignment="1">
      <alignment horizontal="right"/>
    </xf>
    <xf numFmtId="6" fontId="28" fillId="2" borderId="0" xfId="0" applyNumberFormat="1" applyFont="1" applyFill="1" applyAlignment="1">
      <alignment horizontal="center"/>
    </xf>
    <xf numFmtId="0" fontId="29" fillId="2" borderId="0" xfId="0" applyFont="1" applyFill="1"/>
    <xf numFmtId="0" fontId="28" fillId="2" borderId="12" xfId="0" applyFont="1" applyFill="1" applyBorder="1"/>
    <xf numFmtId="0" fontId="28" fillId="2" borderId="7" xfId="0" applyFont="1" applyFill="1" applyBorder="1"/>
    <xf numFmtId="0" fontId="28" fillId="2" borderId="9" xfId="0" applyFont="1" applyFill="1" applyBorder="1"/>
    <xf numFmtId="0" fontId="30" fillId="3" borderId="0" xfId="0" applyFont="1" applyFill="1" applyAlignment="1">
      <alignment horizontal="center"/>
    </xf>
    <xf numFmtId="0" fontId="30" fillId="2" borderId="0" xfId="0" applyFont="1" applyFill="1" applyAlignment="1">
      <alignment horizontal="center"/>
    </xf>
    <xf numFmtId="0" fontId="28" fillId="3" borderId="0" xfId="0" applyFont="1" applyFill="1"/>
    <xf numFmtId="0" fontId="0" fillId="3" borderId="0" xfId="0" applyFont="1" applyFill="1"/>
    <xf numFmtId="0" fontId="27" fillId="2" borderId="0" xfId="0" applyFont="1" applyFill="1" applyBorder="1"/>
    <xf numFmtId="173" fontId="28" fillId="2" borderId="0" xfId="1" applyNumberFormat="1" applyFont="1" applyFill="1"/>
    <xf numFmtId="3" fontId="4" fillId="2" borderId="0" xfId="0" applyNumberFormat="1" applyFont="1" applyFill="1" applyBorder="1" applyAlignment="1">
      <alignment horizontal="center"/>
    </xf>
    <xf numFmtId="172" fontId="6" fillId="2" borderId="0" xfId="0" applyNumberFormat="1" applyFont="1" applyFill="1" applyBorder="1" applyAlignment="1">
      <alignment horizontal="right"/>
    </xf>
    <xf numFmtId="9" fontId="28" fillId="3" borderId="4" xfId="0" applyNumberFormat="1" applyFont="1" applyFill="1" applyBorder="1" applyProtection="1">
      <protection locked="0"/>
    </xf>
    <xf numFmtId="8" fontId="28" fillId="3" borderId="4" xfId="0" applyNumberFormat="1" applyFont="1" applyFill="1" applyBorder="1" applyProtection="1">
      <protection locked="0"/>
    </xf>
    <xf numFmtId="173" fontId="28" fillId="3" borderId="4" xfId="1" applyNumberFormat="1" applyFont="1" applyFill="1" applyBorder="1" applyProtection="1">
      <protection locked="0"/>
    </xf>
    <xf numFmtId="174" fontId="27" fillId="2" borderId="0" xfId="0" applyNumberFormat="1" applyFont="1" applyFill="1" applyBorder="1" applyAlignment="1">
      <alignment horizontal="right"/>
    </xf>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applyAlignment="1">
      <alignment horizontal="center"/>
    </xf>
    <xf numFmtId="165" fontId="6" fillId="2" borderId="0" xfId="0" applyNumberFormat="1" applyFont="1" applyFill="1" applyBorder="1" applyAlignment="1">
      <alignment horizontal="center"/>
    </xf>
    <xf numFmtId="0" fontId="31" fillId="2" borderId="5" xfId="0" applyFont="1" applyFill="1" applyBorder="1"/>
    <xf numFmtId="0" fontId="28" fillId="2" borderId="13" xfId="0" applyFont="1" applyFill="1" applyBorder="1"/>
    <xf numFmtId="3" fontId="4" fillId="2" borderId="13" xfId="0" applyNumberFormat="1" applyFont="1" applyFill="1" applyBorder="1" applyAlignment="1">
      <alignment horizontal="center"/>
    </xf>
    <xf numFmtId="0" fontId="27" fillId="2" borderId="6" xfId="0" applyFont="1" applyFill="1" applyBorder="1"/>
    <xf numFmtId="0" fontId="30" fillId="2" borderId="14" xfId="0" applyFont="1" applyFill="1" applyBorder="1" applyAlignment="1">
      <alignment horizontal="left"/>
    </xf>
    <xf numFmtId="0" fontId="28" fillId="2" borderId="8" xfId="0" applyFont="1" applyFill="1" applyBorder="1"/>
    <xf numFmtId="0" fontId="13" fillId="0" borderId="0" xfId="0" applyFont="1"/>
    <xf numFmtId="0" fontId="33" fillId="3" borderId="0" xfId="0" applyFont="1" applyFill="1"/>
    <xf numFmtId="0" fontId="5" fillId="3" borderId="0" xfId="0" applyFont="1" applyFill="1" applyAlignment="1">
      <alignment horizontal="left"/>
    </xf>
    <xf numFmtId="0" fontId="34" fillId="3" borderId="0" xfId="0" applyFont="1" applyFill="1"/>
    <xf numFmtId="0" fontId="32" fillId="3" borderId="0" xfId="0" applyFont="1" applyFill="1"/>
    <xf numFmtId="0" fontId="13" fillId="3" borderId="0" xfId="0" applyFont="1" applyFill="1"/>
    <xf numFmtId="0" fontId="13" fillId="3" borderId="0" xfId="0" applyFont="1" applyFill="1" applyAlignment="1">
      <alignment horizontal="left" indent="2"/>
    </xf>
    <xf numFmtId="0" fontId="5" fillId="3" borderId="0" xfId="0" applyFont="1" applyFill="1"/>
    <xf numFmtId="0" fontId="13" fillId="3" borderId="0" xfId="0" applyFont="1" applyFill="1" applyAlignment="1"/>
    <xf numFmtId="0" fontId="35" fillId="3" borderId="0" xfId="0" applyFont="1" applyFill="1"/>
    <xf numFmtId="0" fontId="35" fillId="4" borderId="0" xfId="0" applyFont="1" applyFill="1"/>
    <xf numFmtId="0" fontId="33" fillId="4" borderId="0" xfId="0" applyFont="1" applyFill="1"/>
    <xf numFmtId="0" fontId="33" fillId="0" borderId="0" xfId="0" applyFont="1"/>
    <xf numFmtId="0" fontId="32" fillId="3" borderId="0" xfId="0" applyFont="1" applyFill="1" applyAlignment="1">
      <alignment horizontal="left"/>
    </xf>
    <xf numFmtId="0" fontId="36" fillId="4" borderId="0" xfId="0" applyFont="1" applyFill="1"/>
    <xf numFmtId="0" fontId="13" fillId="3" borderId="0" xfId="0" applyFont="1" applyFill="1" applyAlignment="1">
      <alignment horizontal="center"/>
    </xf>
    <xf numFmtId="0" fontId="35" fillId="4" borderId="0" xfId="0" applyFont="1" applyFill="1" applyAlignment="1">
      <alignment horizontal="right"/>
    </xf>
    <xf numFmtId="9" fontId="13" fillId="3" borderId="0" xfId="0" applyNumberFormat="1" applyFont="1" applyFill="1" applyAlignment="1">
      <alignment horizontal="center"/>
    </xf>
    <xf numFmtId="1" fontId="35" fillId="4" borderId="0" xfId="0" applyNumberFormat="1" applyFont="1" applyFill="1"/>
    <xf numFmtId="6" fontId="35" fillId="4" borderId="0" xfId="0" applyNumberFormat="1" applyFont="1" applyFill="1"/>
    <xf numFmtId="6" fontId="28" fillId="2" borderId="8" xfId="0" applyNumberFormat="1" applyFont="1" applyFill="1" applyBorder="1" applyAlignment="1">
      <alignment horizontal="center"/>
    </xf>
    <xf numFmtId="0" fontId="6" fillId="2" borderId="6" xfId="0" applyFont="1" applyFill="1" applyBorder="1"/>
    <xf numFmtId="0" fontId="4" fillId="3" borderId="2" xfId="0" applyFont="1" applyFill="1" applyBorder="1" applyAlignment="1" applyProtection="1">
      <alignment horizontal="center"/>
      <protection locked="0"/>
    </xf>
    <xf numFmtId="0" fontId="4" fillId="3" borderId="3" xfId="0" applyFont="1" applyFill="1" applyBorder="1" applyAlignment="1" applyProtection="1">
      <alignment horizontal="center"/>
      <protection locked="0"/>
    </xf>
    <xf numFmtId="0" fontId="0" fillId="0" borderId="4" xfId="0" applyBorder="1" applyProtection="1">
      <protection locked="0"/>
    </xf>
    <xf numFmtId="0" fontId="28" fillId="3" borderId="4" xfId="0" applyFont="1" applyFill="1" applyBorder="1" applyAlignment="1" applyProtection="1">
      <alignment horizontal="center"/>
      <protection locked="0"/>
    </xf>
    <xf numFmtId="0" fontId="28" fillId="2" borderId="0" xfId="0" applyFont="1" applyFill="1" applyProtection="1">
      <protection locked="0"/>
    </xf>
    <xf numFmtId="0" fontId="37" fillId="3" borderId="0" xfId="0" applyFont="1" applyFill="1" applyAlignment="1">
      <alignment horizontal="center"/>
    </xf>
    <xf numFmtId="0" fontId="4" fillId="2" borderId="0" xfId="0" applyFont="1" applyFill="1" applyProtection="1"/>
    <xf numFmtId="0" fontId="10" fillId="2" borderId="0" xfId="0" applyFont="1" applyFill="1" applyProtection="1"/>
    <xf numFmtId="0" fontId="0" fillId="2" borderId="0" xfId="0" applyFill="1" applyProtection="1"/>
    <xf numFmtId="0" fontId="4" fillId="2" borderId="8" xfId="0" applyFont="1" applyFill="1" applyBorder="1" applyProtection="1"/>
    <xf numFmtId="0" fontId="4" fillId="2" borderId="0" xfId="0" applyFont="1" applyFill="1" applyBorder="1" applyProtection="1"/>
    <xf numFmtId="0" fontId="4" fillId="2" borderId="0" xfId="0" applyFont="1" applyFill="1" applyAlignment="1" applyProtection="1">
      <alignment horizontal="left"/>
    </xf>
    <xf numFmtId="0" fontId="4" fillId="2" borderId="0" xfId="0" applyFont="1" applyFill="1" applyAlignment="1" applyProtection="1">
      <alignment horizontal="center"/>
    </xf>
    <xf numFmtId="0" fontId="8" fillId="2" borderId="0" xfId="0" applyFont="1" applyFill="1" applyProtection="1"/>
    <xf numFmtId="0" fontId="8" fillId="2" borderId="0" xfId="0" applyFont="1" applyFill="1" applyAlignment="1" applyProtection="1">
      <alignment horizontal="center"/>
    </xf>
    <xf numFmtId="0" fontId="6" fillId="2" borderId="15" xfId="0" applyFont="1" applyFill="1" applyBorder="1" applyProtection="1"/>
    <xf numFmtId="0" fontId="8" fillId="2" borderId="15" xfId="0" applyFont="1" applyFill="1" applyBorder="1" applyProtection="1"/>
    <xf numFmtId="0" fontId="6" fillId="2" borderId="0" xfId="0" applyFont="1" applyFill="1" applyBorder="1" applyAlignment="1" applyProtection="1">
      <alignment horizontal="center"/>
    </xf>
    <xf numFmtId="0" fontId="6" fillId="2" borderId="0" xfId="0" applyFont="1" applyFill="1" applyBorder="1" applyProtection="1"/>
    <xf numFmtId="0" fontId="8" fillId="2" borderId="0" xfId="0" applyFont="1" applyFill="1" applyBorder="1" applyProtection="1"/>
    <xf numFmtId="0" fontId="6" fillId="2" borderId="0" xfId="0" applyFont="1" applyFill="1" applyProtection="1"/>
    <xf numFmtId="0" fontId="8" fillId="2" borderId="0" xfId="0" applyFont="1" applyFill="1" applyAlignment="1" applyProtection="1">
      <alignment horizontal="center" vertical="top" wrapText="1"/>
    </xf>
    <xf numFmtId="170" fontId="8" fillId="2" borderId="0" xfId="0" applyNumberFormat="1" applyFont="1" applyFill="1" applyAlignment="1" applyProtection="1">
      <alignment horizontal="center"/>
    </xf>
    <xf numFmtId="0" fontId="8" fillId="2" borderId="0" xfId="0" applyFont="1" applyFill="1" applyBorder="1" applyAlignment="1" applyProtection="1">
      <alignment horizontal="center"/>
    </xf>
    <xf numFmtId="166" fontId="8" fillId="2" borderId="0" xfId="0" applyNumberFormat="1" applyFont="1" applyFill="1" applyAlignment="1" applyProtection="1">
      <alignment horizontal="center"/>
    </xf>
    <xf numFmtId="165" fontId="8" fillId="2" borderId="0" xfId="0" applyNumberFormat="1" applyFont="1" applyFill="1" applyAlignment="1" applyProtection="1">
      <alignment horizontal="right"/>
    </xf>
    <xf numFmtId="0" fontId="0" fillId="2" borderId="8" xfId="0" applyFill="1" applyBorder="1"/>
    <xf numFmtId="1" fontId="28" fillId="3" borderId="4" xfId="0" applyNumberFormat="1" applyFont="1" applyFill="1" applyBorder="1" applyAlignment="1" applyProtection="1">
      <alignment horizontal="center"/>
      <protection locked="0"/>
    </xf>
    <xf numFmtId="0" fontId="38" fillId="2" borderId="0" xfId="0" applyFont="1" applyFill="1" applyAlignment="1">
      <alignment horizontal="center"/>
    </xf>
    <xf numFmtId="0" fontId="8" fillId="2" borderId="0" xfId="0" applyFont="1" applyFill="1" applyAlignment="1">
      <alignment horizontal="right"/>
    </xf>
    <xf numFmtId="0" fontId="4" fillId="2" borderId="0" xfId="0" applyFont="1" applyFill="1" applyAlignment="1">
      <alignment horizontal="right"/>
    </xf>
    <xf numFmtId="0" fontId="4" fillId="3" borderId="0" xfId="0" applyFont="1" applyFill="1" applyBorder="1"/>
    <xf numFmtId="0" fontId="27" fillId="3" borderId="0" xfId="0" applyFont="1" applyFill="1"/>
    <xf numFmtId="0" fontId="9" fillId="3" borderId="13" xfId="0" applyFont="1" applyFill="1" applyBorder="1" applyProtection="1">
      <protection locked="0"/>
    </xf>
    <xf numFmtId="0" fontId="9" fillId="3" borderId="12" xfId="0" applyFont="1" applyFill="1" applyBorder="1" applyProtection="1">
      <protection locked="0"/>
    </xf>
    <xf numFmtId="0" fontId="8" fillId="3" borderId="1" xfId="0" applyFont="1" applyFill="1" applyBorder="1" applyAlignment="1" applyProtection="1">
      <alignment horizontal="left"/>
      <protection locked="0"/>
    </xf>
    <xf numFmtId="166" fontId="8" fillId="2" borderId="0" xfId="0" applyNumberFormat="1" applyFont="1" applyFill="1" applyBorder="1" applyAlignment="1" applyProtection="1">
      <alignment horizontal="center"/>
      <protection locked="0"/>
    </xf>
    <xf numFmtId="165" fontId="6" fillId="2" borderId="15" xfId="0" applyNumberFormat="1" applyFont="1" applyFill="1" applyBorder="1" applyAlignment="1">
      <alignment horizontal="right"/>
    </xf>
    <xf numFmtId="0" fontId="39" fillId="3" borderId="0" xfId="0" applyFont="1" applyFill="1" applyAlignment="1">
      <alignment horizontal="center"/>
    </xf>
    <xf numFmtId="9" fontId="30" fillId="2" borderId="0" xfId="3" applyFont="1" applyFill="1" applyAlignment="1">
      <alignment horizontal="center"/>
    </xf>
    <xf numFmtId="9" fontId="4" fillId="2" borderId="0" xfId="3" applyFont="1" applyFill="1" applyAlignment="1">
      <alignment horizontal="center"/>
    </xf>
    <xf numFmtId="0" fontId="27" fillId="2" borderId="0" xfId="0" applyFont="1" applyFill="1" applyAlignment="1">
      <alignment horizontal="center" vertical="top" wrapText="1"/>
    </xf>
    <xf numFmtId="0" fontId="2" fillId="2" borderId="0" xfId="0" applyFont="1" applyFill="1"/>
    <xf numFmtId="0" fontId="27" fillId="2" borderId="0" xfId="0" applyFont="1" applyFill="1" applyAlignment="1">
      <alignment horizontal="center" wrapText="1"/>
    </xf>
    <xf numFmtId="0" fontId="31" fillId="2" borderId="6" xfId="0" applyFont="1" applyFill="1" applyBorder="1"/>
    <xf numFmtId="0" fontId="28" fillId="2" borderId="6" xfId="0" applyFont="1" applyFill="1" applyBorder="1"/>
    <xf numFmtId="0" fontId="40" fillId="3" borderId="0" xfId="0" applyFont="1" applyFill="1" applyAlignment="1">
      <alignment horizontal="center"/>
    </xf>
    <xf numFmtId="164" fontId="34" fillId="3" borderId="10" xfId="0" applyNumberFormat="1" applyFont="1" applyFill="1" applyBorder="1" applyAlignment="1">
      <alignment horizontal="left"/>
    </xf>
    <xf numFmtId="0" fontId="34" fillId="3" borderId="10" xfId="0" applyFont="1" applyFill="1" applyBorder="1"/>
    <xf numFmtId="0" fontId="41" fillId="3" borderId="10" xfId="0" applyFont="1" applyFill="1" applyBorder="1"/>
    <xf numFmtId="0" fontId="26" fillId="3" borderId="0" xfId="0" applyFont="1" applyFill="1" applyBorder="1" applyAlignment="1">
      <alignment vertical="top" wrapText="1"/>
    </xf>
    <xf numFmtId="0" fontId="4" fillId="3" borderId="1" xfId="0" applyFont="1" applyFill="1" applyBorder="1" applyProtection="1">
      <protection locked="0"/>
    </xf>
    <xf numFmtId="9" fontId="42" fillId="3" borderId="0" xfId="0" applyNumberFormat="1" applyFont="1" applyFill="1" applyAlignment="1">
      <alignment horizontal="center"/>
    </xf>
    <xf numFmtId="0" fontId="43" fillId="3" borderId="0" xfId="0" applyFont="1" applyFill="1"/>
    <xf numFmtId="0" fontId="44" fillId="3" borderId="0" xfId="0" applyFont="1" applyFill="1"/>
    <xf numFmtId="9" fontId="45" fillId="3" borderId="0" xfId="0" applyNumberFormat="1" applyFont="1" applyFill="1" applyAlignment="1">
      <alignment horizontal="center"/>
    </xf>
    <xf numFmtId="170" fontId="4" fillId="3" borderId="4" xfId="0" applyNumberFormat="1" applyFont="1" applyFill="1" applyBorder="1" applyAlignment="1" applyProtection="1">
      <alignment horizontal="center"/>
      <protection locked="0"/>
    </xf>
    <xf numFmtId="166" fontId="4" fillId="3" borderId="4" xfId="0" applyNumberFormat="1" applyFont="1" applyFill="1" applyBorder="1" applyAlignment="1" applyProtection="1">
      <alignment horizontal="center"/>
      <protection locked="0"/>
    </xf>
    <xf numFmtId="0" fontId="0" fillId="5" borderId="0" xfId="0" applyFill="1"/>
    <xf numFmtId="0" fontId="13" fillId="5" borderId="0" xfId="0" applyFont="1" applyFill="1"/>
    <xf numFmtId="165" fontId="30" fillId="5" borderId="0" xfId="0" applyNumberFormat="1" applyFont="1" applyFill="1" applyAlignment="1">
      <alignment horizontal="center"/>
    </xf>
    <xf numFmtId="9" fontId="30" fillId="5" borderId="0" xfId="0" applyNumberFormat="1" applyFont="1" applyFill="1" applyAlignment="1">
      <alignment horizontal="center"/>
    </xf>
    <xf numFmtId="172" fontId="30" fillId="5" borderId="0" xfId="0" applyNumberFormat="1" applyFont="1" applyFill="1" applyAlignment="1">
      <alignment horizontal="center"/>
    </xf>
    <xf numFmtId="6" fontId="30" fillId="5" borderId="0" xfId="0" applyNumberFormat="1" applyFont="1" applyFill="1" applyAlignment="1">
      <alignment horizontal="left"/>
    </xf>
    <xf numFmtId="0" fontId="4" fillId="5" borderId="0" xfId="0" applyFont="1" applyFill="1"/>
    <xf numFmtId="165" fontId="45" fillId="3" borderId="0" xfId="0" applyNumberFormat="1" applyFont="1" applyFill="1" applyAlignment="1">
      <alignment horizontal="center"/>
    </xf>
    <xf numFmtId="6" fontId="45" fillId="3" borderId="0" xfId="0" applyNumberFormat="1" applyFont="1" applyFill="1" applyAlignment="1">
      <alignment horizontal="center"/>
    </xf>
    <xf numFmtId="0" fontId="45" fillId="3" borderId="0" xfId="0" applyFont="1" applyFill="1" applyAlignment="1">
      <alignment horizontal="center"/>
    </xf>
    <xf numFmtId="0" fontId="45" fillId="3" borderId="0" xfId="0" applyFont="1" applyFill="1"/>
    <xf numFmtId="0" fontId="32" fillId="3" borderId="0" xfId="0" applyFont="1" applyFill="1" applyAlignment="1">
      <alignment horizontal="center"/>
    </xf>
    <xf numFmtId="0" fontId="11" fillId="2" borderId="0" xfId="0" applyFont="1" applyFill="1" applyBorder="1" applyProtection="1">
      <protection locked="0"/>
    </xf>
    <xf numFmtId="0" fontId="11" fillId="3" borderId="13" xfId="0" applyFont="1" applyFill="1" applyBorder="1" applyProtection="1">
      <protection locked="0"/>
    </xf>
    <xf numFmtId="0" fontId="11" fillId="3" borderId="12" xfId="0" applyFont="1" applyFill="1" applyBorder="1" applyProtection="1">
      <protection locked="0"/>
    </xf>
    <xf numFmtId="0" fontId="8" fillId="3" borderId="14" xfId="0" applyFont="1" applyFill="1" applyBorder="1" applyProtection="1">
      <protection locked="0"/>
    </xf>
    <xf numFmtId="0" fontId="11" fillId="3" borderId="8" xfId="0" applyFont="1" applyFill="1" applyBorder="1" applyProtection="1">
      <protection locked="0"/>
    </xf>
    <xf numFmtId="0" fontId="11" fillId="3" borderId="9" xfId="0" applyFont="1" applyFill="1" applyBorder="1" applyProtection="1">
      <protection locked="0"/>
    </xf>
    <xf numFmtId="0" fontId="4" fillId="2" borderId="0" xfId="0" applyFont="1" applyFill="1" applyAlignment="1">
      <alignment horizontal="left" indent="2"/>
    </xf>
    <xf numFmtId="0" fontId="11" fillId="2" borderId="0" xfId="0" applyFont="1" applyFill="1" applyBorder="1" applyProtection="1"/>
    <xf numFmtId="0" fontId="4" fillId="3" borderId="4" xfId="0" applyFont="1" applyFill="1" applyBorder="1" applyAlignment="1" applyProtection="1">
      <alignment horizontal="center"/>
      <protection locked="0"/>
    </xf>
    <xf numFmtId="0" fontId="9" fillId="3" borderId="13" xfId="0" applyFont="1" applyFill="1" applyBorder="1" applyAlignment="1" applyProtection="1">
      <alignment horizontal="center"/>
      <protection locked="0"/>
    </xf>
    <xf numFmtId="0" fontId="9" fillId="0" borderId="13" xfId="0" applyFont="1" applyBorder="1" applyAlignment="1" applyProtection="1">
      <alignment horizontal="right"/>
      <protection locked="0"/>
    </xf>
    <xf numFmtId="0" fontId="46" fillId="0" borderId="0" xfId="0" applyFont="1"/>
    <xf numFmtId="0" fontId="33" fillId="3" borderId="0" xfId="0" applyFont="1" applyFill="1" applyAlignment="1">
      <alignment horizontal="left" indent="2"/>
    </xf>
    <xf numFmtId="9" fontId="13" fillId="3" borderId="0" xfId="3" applyFont="1" applyFill="1" applyAlignment="1">
      <alignment horizontal="center"/>
    </xf>
    <xf numFmtId="176" fontId="8" fillId="3" borderId="4" xfId="0" applyNumberFormat="1" applyFont="1" applyFill="1" applyBorder="1" applyAlignment="1" applyProtection="1">
      <alignment horizontal="center"/>
      <protection locked="0"/>
    </xf>
    <xf numFmtId="176" fontId="8" fillId="2" borderId="0" xfId="0" applyNumberFormat="1" applyFont="1" applyFill="1" applyAlignment="1" applyProtection="1">
      <alignment horizontal="center"/>
    </xf>
    <xf numFmtId="176" fontId="4" fillId="3" borderId="4" xfId="0" applyNumberFormat="1" applyFont="1" applyFill="1" applyBorder="1" applyAlignment="1" applyProtection="1">
      <alignment horizontal="center"/>
      <protection locked="0"/>
    </xf>
    <xf numFmtId="176" fontId="4" fillId="2" borderId="0" xfId="0" applyNumberFormat="1" applyFont="1" applyFill="1" applyAlignment="1" applyProtection="1">
      <alignment horizontal="center"/>
    </xf>
    <xf numFmtId="176" fontId="8" fillId="2" borderId="0" xfId="0" applyNumberFormat="1" applyFont="1" applyFill="1" applyAlignment="1" applyProtection="1">
      <alignment horizontal="center" vertical="top" wrapText="1"/>
    </xf>
    <xf numFmtId="175" fontId="8" fillId="3" borderId="4" xfId="0" applyNumberFormat="1" applyFont="1" applyFill="1" applyBorder="1" applyAlignment="1" applyProtection="1">
      <alignment horizontal="center"/>
      <protection locked="0"/>
    </xf>
    <xf numFmtId="0" fontId="47" fillId="2" borderId="0" xfId="0" applyFont="1" applyFill="1" applyBorder="1"/>
    <xf numFmtId="0" fontId="47" fillId="2" borderId="8" xfId="0" applyFont="1" applyFill="1" applyBorder="1"/>
    <xf numFmtId="0" fontId="48" fillId="2" borderId="0" xfId="0" applyFont="1" applyFill="1" applyAlignment="1">
      <alignment horizontal="center"/>
    </xf>
    <xf numFmtId="0" fontId="35" fillId="4" borderId="0" xfId="0" applyFont="1" applyFill="1" applyAlignment="1">
      <alignment horizontal="center"/>
    </xf>
    <xf numFmtId="49" fontId="3" fillId="4" borderId="0" xfId="0" applyNumberFormat="1" applyFont="1" applyFill="1"/>
    <xf numFmtId="49" fontId="15" fillId="4" borderId="0" xfId="0" applyNumberFormat="1" applyFont="1" applyFill="1"/>
    <xf numFmtId="172" fontId="35" fillId="4" borderId="0" xfId="0" applyNumberFormat="1" applyFont="1" applyFill="1" applyAlignment="1">
      <alignment horizontal="center"/>
    </xf>
    <xf numFmtId="172" fontId="3" fillId="4" borderId="0" xfId="0" applyNumberFormat="1" applyFont="1" applyFill="1" applyAlignment="1">
      <alignment horizontal="center"/>
    </xf>
    <xf numFmtId="9" fontId="8" fillId="3" borderId="4" xfId="0" applyNumberFormat="1" applyFont="1" applyFill="1" applyBorder="1" applyAlignment="1" applyProtection="1">
      <alignment horizontal="center"/>
      <protection locked="0"/>
    </xf>
    <xf numFmtId="0" fontId="50" fillId="2" borderId="0" xfId="0" applyFont="1" applyFill="1" applyProtection="1">
      <protection locked="0"/>
    </xf>
    <xf numFmtId="0" fontId="50" fillId="2" borderId="0" xfId="0" applyFont="1" applyFill="1" applyAlignment="1" applyProtection="1">
      <alignment horizontal="center"/>
      <protection locked="0"/>
    </xf>
    <xf numFmtId="177" fontId="8" fillId="3" borderId="4" xfId="0" applyNumberFormat="1" applyFont="1" applyFill="1" applyBorder="1" applyAlignment="1" applyProtection="1">
      <alignment horizontal="center"/>
      <protection locked="0"/>
    </xf>
    <xf numFmtId="178" fontId="8" fillId="3" borderId="4" xfId="0" applyNumberFormat="1" applyFont="1" applyFill="1" applyBorder="1" applyAlignment="1" applyProtection="1">
      <alignment horizontal="center"/>
      <protection locked="0"/>
    </xf>
    <xf numFmtId="173" fontId="35" fillId="4" borderId="0" xfId="0" applyNumberFormat="1" applyFont="1" applyFill="1"/>
    <xf numFmtId="0" fontId="51" fillId="2" borderId="0" xfId="0" applyFont="1" applyFill="1" applyAlignment="1">
      <alignment horizontal="center" vertical="top" wrapText="1"/>
    </xf>
    <xf numFmtId="0" fontId="52" fillId="2" borderId="0" xfId="0" applyFont="1" applyFill="1" applyAlignment="1">
      <alignment horizontal="right"/>
    </xf>
    <xf numFmtId="3" fontId="53" fillId="2" borderId="0" xfId="0" applyNumberFormat="1" applyFont="1" applyFill="1" applyBorder="1" applyAlignment="1">
      <alignment horizontal="center"/>
    </xf>
    <xf numFmtId="0" fontId="9" fillId="0" borderId="14" xfId="0" applyFont="1" applyFill="1" applyBorder="1" applyProtection="1">
      <protection locked="0"/>
    </xf>
    <xf numFmtId="0" fontId="30" fillId="2" borderId="0" xfId="0" applyFont="1" applyFill="1" applyBorder="1" applyAlignment="1">
      <alignment horizontal="left"/>
    </xf>
    <xf numFmtId="0" fontId="0" fillId="2" borderId="13" xfId="0" applyFill="1" applyBorder="1"/>
    <xf numFmtId="9" fontId="28" fillId="2" borderId="4" xfId="3" applyFont="1" applyFill="1" applyBorder="1" applyAlignment="1">
      <alignment horizontal="center"/>
    </xf>
    <xf numFmtId="9" fontId="28" fillId="3" borderId="4" xfId="3" quotePrefix="1" applyFont="1" applyFill="1" applyBorder="1" applyAlignment="1" applyProtection="1">
      <alignment horizontal="center"/>
      <protection locked="0"/>
    </xf>
    <xf numFmtId="9" fontId="28" fillId="3" borderId="4" xfId="3" applyFont="1" applyFill="1" applyBorder="1" applyAlignment="1" applyProtection="1">
      <alignment horizontal="center"/>
      <protection locked="0"/>
    </xf>
    <xf numFmtId="0" fontId="28" fillId="2" borderId="13" xfId="0" applyFont="1" applyFill="1" applyBorder="1" applyAlignment="1">
      <alignment horizontal="center"/>
    </xf>
    <xf numFmtId="0" fontId="28" fillId="2" borderId="12" xfId="0" applyFont="1" applyFill="1" applyBorder="1" applyAlignment="1">
      <alignment horizontal="center"/>
    </xf>
    <xf numFmtId="3" fontId="28" fillId="2" borderId="4" xfId="0" quotePrefix="1" applyNumberFormat="1" applyFont="1" applyFill="1" applyBorder="1" applyAlignment="1">
      <alignment horizontal="center"/>
    </xf>
    <xf numFmtId="172" fontId="28" fillId="3" borderId="4" xfId="0" applyNumberFormat="1" applyFont="1" applyFill="1" applyBorder="1" applyAlignment="1" applyProtection="1">
      <alignment horizontal="center"/>
      <protection locked="0"/>
    </xf>
    <xf numFmtId="0" fontId="41" fillId="2" borderId="5" xfId="0" applyFont="1" applyFill="1" applyBorder="1" applyAlignment="1">
      <alignment horizontal="left"/>
    </xf>
    <xf numFmtId="0" fontId="4" fillId="2" borderId="6" xfId="0" applyFont="1" applyFill="1" applyBorder="1" applyAlignment="1">
      <alignment horizontal="left"/>
    </xf>
    <xf numFmtId="0" fontId="4" fillId="2" borderId="14" xfId="0" applyFont="1" applyFill="1" applyBorder="1" applyAlignment="1">
      <alignment horizontal="left"/>
    </xf>
    <xf numFmtId="179" fontId="28" fillId="3" borderId="4" xfId="2" quotePrefix="1" applyNumberFormat="1" applyFont="1" applyFill="1" applyBorder="1" applyAlignment="1" applyProtection="1">
      <alignment horizontal="center" vertical="center"/>
      <protection locked="0"/>
    </xf>
    <xf numFmtId="0" fontId="33" fillId="3" borderId="3" xfId="0" applyFont="1" applyFill="1" applyBorder="1" applyAlignment="1" applyProtection="1">
      <alignment horizontal="left"/>
      <protection locked="0"/>
    </xf>
    <xf numFmtId="0" fontId="0" fillId="3" borderId="3" xfId="0" applyFill="1" applyBorder="1" applyProtection="1">
      <protection locked="0"/>
    </xf>
    <xf numFmtId="0" fontId="58" fillId="2" borderId="0" xfId="0" applyFont="1" applyFill="1" applyAlignment="1">
      <alignment horizontal="center"/>
    </xf>
    <xf numFmtId="3" fontId="28" fillId="2" borderId="16" xfId="0" applyNumberFormat="1" applyFont="1" applyFill="1" applyBorder="1" applyAlignment="1">
      <alignment horizontal="center"/>
    </xf>
    <xf numFmtId="0" fontId="47" fillId="2" borderId="2" xfId="0" applyFont="1" applyFill="1" applyBorder="1"/>
    <xf numFmtId="0" fontId="28" fillId="2" borderId="2" xfId="0" applyFont="1" applyFill="1" applyBorder="1" applyAlignment="1">
      <alignment horizontal="center"/>
    </xf>
    <xf numFmtId="3" fontId="28" fillId="2" borderId="1" xfId="0" quotePrefix="1" applyNumberFormat="1" applyFont="1" applyFill="1" applyBorder="1" applyAlignment="1">
      <alignment horizontal="center"/>
    </xf>
    <xf numFmtId="9" fontId="28" fillId="2" borderId="1" xfId="3" applyFont="1" applyFill="1" applyBorder="1" applyAlignment="1">
      <alignment horizontal="center"/>
    </xf>
    <xf numFmtId="179" fontId="28" fillId="3" borderId="1" xfId="2" quotePrefix="1" applyNumberFormat="1" applyFont="1" applyFill="1" applyBorder="1" applyAlignment="1" applyProtection="1">
      <alignment horizontal="center" vertical="center"/>
      <protection locked="0"/>
    </xf>
    <xf numFmtId="9" fontId="28" fillId="3" borderId="1" xfId="3" applyFont="1" applyFill="1" applyBorder="1" applyAlignment="1" applyProtection="1">
      <alignment horizontal="center"/>
      <protection locked="0"/>
    </xf>
    <xf numFmtId="172" fontId="28" fillId="3" borderId="1" xfId="0" applyNumberFormat="1" applyFont="1" applyFill="1" applyBorder="1" applyAlignment="1" applyProtection="1">
      <alignment horizontal="center"/>
      <protection locked="0"/>
    </xf>
    <xf numFmtId="3" fontId="28" fillId="2" borderId="17" xfId="0" quotePrefix="1" applyNumberFormat="1" applyFont="1" applyFill="1" applyBorder="1" applyAlignment="1" applyProtection="1">
      <alignment horizontal="center"/>
      <protection locked="0"/>
    </xf>
    <xf numFmtId="9" fontId="28" fillId="2" borderId="17" xfId="3" applyFont="1" applyFill="1" applyBorder="1" applyAlignment="1">
      <alignment horizontal="center"/>
    </xf>
    <xf numFmtId="179" fontId="28" fillId="2" borderId="17" xfId="2" quotePrefix="1" applyNumberFormat="1" applyFont="1" applyFill="1" applyBorder="1" applyAlignment="1" applyProtection="1">
      <alignment horizontal="center" vertical="center"/>
      <protection locked="0"/>
    </xf>
    <xf numFmtId="9" fontId="28" fillId="2" borderId="17" xfId="3" applyFont="1" applyFill="1" applyBorder="1" applyAlignment="1" applyProtection="1">
      <alignment horizontal="center"/>
      <protection locked="0"/>
    </xf>
    <xf numFmtId="172" fontId="28" fillId="2" borderId="16" xfId="0" applyNumberFormat="1" applyFont="1" applyFill="1" applyBorder="1" applyAlignment="1" applyProtection="1">
      <alignment horizontal="center"/>
      <protection locked="0"/>
    </xf>
    <xf numFmtId="173" fontId="8" fillId="3" borderId="4" xfId="1" applyNumberFormat="1" applyFont="1" applyFill="1" applyBorder="1" applyProtection="1"/>
    <xf numFmtId="0" fontId="57" fillId="3" borderId="0" xfId="0" applyFont="1" applyFill="1"/>
    <xf numFmtId="0" fontId="45" fillId="3" borderId="0" xfId="0" applyFont="1" applyFill="1" applyBorder="1" applyAlignment="1">
      <alignment horizontal="left"/>
    </xf>
    <xf numFmtId="0" fontId="35" fillId="3" borderId="0" xfId="0" applyFont="1" applyFill="1" applyBorder="1"/>
    <xf numFmtId="3" fontId="54" fillId="3" borderId="0" xfId="0" quotePrefix="1" applyNumberFormat="1" applyFont="1" applyFill="1" applyBorder="1" applyAlignment="1" applyProtection="1">
      <alignment horizontal="center" vertical="center"/>
      <protection locked="0"/>
    </xf>
    <xf numFmtId="0" fontId="55" fillId="3" borderId="0" xfId="0" applyFont="1" applyFill="1" applyBorder="1" applyAlignment="1" applyProtection="1">
      <alignment horizontal="left" vertical="center"/>
      <protection locked="0"/>
    </xf>
    <xf numFmtId="0" fontId="56" fillId="3" borderId="0" xfId="0" applyFont="1" applyFill="1" applyBorder="1" applyAlignment="1">
      <alignment horizontal="left" vertical="center"/>
    </xf>
    <xf numFmtId="0" fontId="44" fillId="3" borderId="0" xfId="0" applyFont="1" applyFill="1" applyBorder="1"/>
    <xf numFmtId="3" fontId="28" fillId="2" borderId="4" xfId="0" quotePrefix="1" applyNumberFormat="1" applyFont="1" applyFill="1" applyBorder="1" applyAlignment="1" applyProtection="1">
      <alignment horizontal="center"/>
      <protection locked="0"/>
    </xf>
    <xf numFmtId="0" fontId="28" fillId="3" borderId="4" xfId="0" applyFont="1" applyFill="1" applyBorder="1"/>
    <xf numFmtId="165" fontId="6" fillId="6" borderId="15" xfId="0" applyNumberFormat="1" applyFont="1" applyFill="1" applyBorder="1" applyAlignment="1">
      <alignment horizontal="right"/>
    </xf>
    <xf numFmtId="165" fontId="6" fillId="6" borderId="11" xfId="0" applyNumberFormat="1" applyFont="1" applyFill="1" applyBorder="1" applyAlignment="1">
      <alignment horizontal="center"/>
    </xf>
    <xf numFmtId="0" fontId="33" fillId="3" borderId="0" xfId="0" applyFont="1" applyFill="1" applyBorder="1" applyAlignment="1" applyProtection="1">
      <alignment horizontal="left" vertical="center"/>
      <protection locked="0"/>
    </xf>
    <xf numFmtId="0" fontId="33" fillId="3" borderId="0" xfId="0" applyFont="1" applyFill="1" applyAlignment="1">
      <alignment horizontal="left"/>
    </xf>
    <xf numFmtId="3" fontId="28" fillId="2" borderId="4" xfId="0" quotePrefix="1" applyNumberFormat="1" applyFont="1" applyFill="1" applyBorder="1" applyAlignment="1" applyProtection="1">
      <alignment horizontal="center"/>
    </xf>
    <xf numFmtId="3" fontId="28" fillId="2" borderId="16" xfId="0" applyNumberFormat="1" applyFont="1" applyFill="1" applyBorder="1" applyAlignment="1" applyProtection="1">
      <alignment horizontal="center"/>
    </xf>
    <xf numFmtId="3" fontId="28" fillId="2" borderId="1" xfId="0" quotePrefix="1" applyNumberFormat="1" applyFont="1" applyFill="1" applyBorder="1" applyAlignment="1" applyProtection="1">
      <alignment horizontal="center"/>
    </xf>
    <xf numFmtId="9" fontId="28" fillId="2" borderId="4" xfId="3" applyFont="1" applyFill="1" applyBorder="1" applyAlignment="1" applyProtection="1">
      <alignment horizontal="center"/>
    </xf>
    <xf numFmtId="9" fontId="28" fillId="2" borderId="1" xfId="3" applyFont="1" applyFill="1" applyBorder="1" applyAlignment="1" applyProtection="1">
      <alignment horizontal="center"/>
    </xf>
    <xf numFmtId="179" fontId="28" fillId="2" borderId="4" xfId="2" quotePrefix="1" applyNumberFormat="1" applyFont="1" applyFill="1" applyBorder="1" applyAlignment="1" applyProtection="1">
      <alignment horizontal="center" vertical="center"/>
    </xf>
    <xf numFmtId="179" fontId="28" fillId="2" borderId="1" xfId="2" quotePrefix="1" applyNumberFormat="1" applyFont="1" applyFill="1" applyBorder="1" applyAlignment="1" applyProtection="1">
      <alignment horizontal="center" vertical="center"/>
    </xf>
    <xf numFmtId="172" fontId="28" fillId="2" borderId="4" xfId="0" applyNumberFormat="1" applyFont="1" applyFill="1" applyBorder="1" applyAlignment="1" applyProtection="1">
      <alignment horizontal="center"/>
    </xf>
    <xf numFmtId="172" fontId="28" fillId="2" borderId="1" xfId="0" applyNumberFormat="1" applyFont="1" applyFill="1" applyBorder="1" applyAlignment="1" applyProtection="1">
      <alignment horizontal="center"/>
    </xf>
    <xf numFmtId="173" fontId="8" fillId="3" borderId="4" xfId="1" applyNumberFormat="1" applyFont="1" applyFill="1" applyBorder="1" applyProtection="1">
      <protection locked="0"/>
    </xf>
    <xf numFmtId="3" fontId="28" fillId="2" borderId="3" xfId="0" quotePrefix="1" applyNumberFormat="1" applyFont="1" applyFill="1" applyBorder="1" applyAlignment="1" applyProtection="1">
      <alignment horizontal="center"/>
    </xf>
    <xf numFmtId="9" fontId="28" fillId="2" borderId="3" xfId="3" applyFont="1" applyFill="1" applyBorder="1" applyAlignment="1" applyProtection="1">
      <alignment horizontal="center"/>
    </xf>
    <xf numFmtId="179" fontId="28" fillId="2" borderId="3" xfId="2" quotePrefix="1" applyNumberFormat="1" applyFont="1" applyFill="1" applyBorder="1" applyAlignment="1" applyProtection="1">
      <alignment horizontal="center" vertical="center"/>
    </xf>
    <xf numFmtId="9" fontId="28" fillId="2" borderId="3" xfId="3" quotePrefix="1" applyFont="1" applyFill="1" applyBorder="1" applyAlignment="1" applyProtection="1">
      <alignment horizontal="center"/>
    </xf>
    <xf numFmtId="3" fontId="53" fillId="2" borderId="7" xfId="0" quotePrefix="1" applyNumberFormat="1" applyFont="1" applyFill="1" applyBorder="1" applyAlignment="1" applyProtection="1">
      <alignment horizontal="center"/>
    </xf>
    <xf numFmtId="9" fontId="53" fillId="2" borderId="7" xfId="3" applyFont="1" applyFill="1" applyBorder="1" applyAlignment="1" applyProtection="1">
      <alignment horizontal="center"/>
    </xf>
    <xf numFmtId="179" fontId="53" fillId="2" borderId="7" xfId="2" quotePrefix="1" applyNumberFormat="1" applyFont="1" applyFill="1" applyBorder="1" applyAlignment="1" applyProtection="1">
      <alignment horizontal="center" vertical="center"/>
    </xf>
    <xf numFmtId="9" fontId="53" fillId="2" borderId="7" xfId="3" quotePrefix="1" applyFont="1" applyFill="1" applyBorder="1" applyAlignment="1" applyProtection="1">
      <alignment horizontal="center"/>
    </xf>
    <xf numFmtId="172" fontId="53" fillId="2" borderId="9" xfId="0" applyNumberFormat="1" applyFont="1" applyFill="1" applyBorder="1" applyAlignment="1" applyProtection="1">
      <alignment horizontal="center"/>
    </xf>
    <xf numFmtId="172" fontId="28" fillId="2" borderId="3" xfId="0" quotePrefix="1" applyNumberFormat="1" applyFont="1" applyFill="1" applyBorder="1" applyAlignment="1" applyProtection="1">
      <alignment horizontal="center"/>
    </xf>
    <xf numFmtId="167" fontId="4" fillId="3" borderId="3" xfId="0" applyNumberFormat="1" applyFont="1" applyFill="1" applyBorder="1" applyAlignment="1" applyProtection="1">
      <alignment horizontal="center"/>
      <protection locked="0"/>
    </xf>
    <xf numFmtId="168" fontId="4" fillId="3" borderId="4" xfId="0" applyNumberFormat="1" applyFont="1" applyFill="1" applyBorder="1" applyAlignment="1" applyProtection="1">
      <alignment horizontal="center"/>
      <protection locked="0"/>
    </xf>
    <xf numFmtId="167" fontId="4" fillId="3" borderId="4" xfId="0" applyNumberFormat="1" applyFont="1" applyFill="1" applyBorder="1" applyAlignment="1" applyProtection="1">
      <alignment horizontal="center"/>
      <protection locked="0"/>
    </xf>
    <xf numFmtId="180" fontId="8" fillId="3" borderId="4" xfId="0" applyNumberFormat="1" applyFont="1" applyFill="1" applyBorder="1" applyAlignment="1" applyProtection="1">
      <alignment horizontal="center"/>
      <protection locked="0"/>
    </xf>
    <xf numFmtId="0" fontId="27" fillId="2" borderId="0" xfId="0" applyFont="1" applyFill="1" applyAlignment="1">
      <alignment horizontal="left" vertical="top" wrapText="1"/>
    </xf>
    <xf numFmtId="171" fontId="4" fillId="2" borderId="0" xfId="0" applyNumberFormat="1" applyFont="1" applyFill="1" applyBorder="1" applyAlignment="1" applyProtection="1">
      <alignment horizontal="center"/>
      <protection locked="0"/>
    </xf>
    <xf numFmtId="0" fontId="59" fillId="3" borderId="13" xfId="0" applyFont="1" applyFill="1" applyBorder="1" applyProtection="1">
      <protection locked="0"/>
    </xf>
    <xf numFmtId="0" fontId="59" fillId="3" borderId="13" xfId="0" applyFont="1" applyFill="1" applyBorder="1" applyAlignment="1" applyProtection="1">
      <alignment horizontal="center"/>
      <protection locked="0"/>
    </xf>
    <xf numFmtId="0" fontId="59" fillId="0" borderId="13" xfId="0" applyFont="1" applyBorder="1" applyAlignment="1" applyProtection="1">
      <alignment horizontal="right"/>
      <protection locked="0"/>
    </xf>
    <xf numFmtId="0" fontId="59" fillId="3" borderId="0" xfId="0" applyFont="1" applyFill="1" applyBorder="1" applyProtection="1">
      <protection locked="0"/>
    </xf>
    <xf numFmtId="0" fontId="13" fillId="3" borderId="4" xfId="4" applyFont="1" applyFill="1" applyBorder="1" applyProtection="1">
      <protection locked="0"/>
    </xf>
    <xf numFmtId="0" fontId="13" fillId="3" borderId="1" xfId="4" applyFont="1" applyFill="1" applyBorder="1" applyProtection="1">
      <protection locked="0"/>
    </xf>
    <xf numFmtId="172" fontId="4" fillId="3" borderId="4" xfId="0" applyNumberFormat="1" applyFont="1" applyFill="1" applyBorder="1" applyAlignment="1" applyProtection="1">
      <alignment horizontal="center"/>
      <protection locked="0"/>
    </xf>
    <xf numFmtId="21" fontId="13" fillId="3" borderId="1" xfId="4" quotePrefix="1" applyNumberFormat="1" applyFont="1" applyFill="1" applyBorder="1" applyAlignment="1" applyProtection="1">
      <alignment horizontal="left"/>
      <protection locked="0"/>
    </xf>
    <xf numFmtId="173" fontId="32" fillId="3" borderId="0" xfId="0" applyNumberFormat="1" applyFont="1" applyFill="1"/>
    <xf numFmtId="164" fontId="8" fillId="2" borderId="0" xfId="0" applyNumberFormat="1" applyFont="1" applyFill="1" applyBorder="1" applyAlignment="1">
      <alignment horizontal="left"/>
    </xf>
    <xf numFmtId="0" fontId="0" fillId="0" borderId="0" xfId="0" applyAlignment="1">
      <alignment horizontal="left"/>
    </xf>
    <xf numFmtId="0" fontId="32" fillId="3" borderId="0" xfId="0" applyFont="1" applyFill="1" applyAlignment="1">
      <alignment horizontal="right"/>
    </xf>
    <xf numFmtId="0" fontId="0" fillId="0" borderId="0" xfId="0" applyAlignment="1">
      <alignment horizontal="right"/>
    </xf>
    <xf numFmtId="0" fontId="32" fillId="3" borderId="0" xfId="0" applyFont="1" applyFill="1" applyAlignment="1">
      <alignment horizontal="left"/>
    </xf>
    <xf numFmtId="0" fontId="25" fillId="3" borderId="0" xfId="0" applyFont="1" applyFill="1" applyBorder="1" applyAlignment="1">
      <alignment vertical="top" wrapText="1"/>
    </xf>
    <xf numFmtId="0" fontId="25" fillId="3" borderId="0" xfId="0" applyFont="1" applyFill="1" applyAlignment="1">
      <alignment vertical="top" wrapText="1"/>
    </xf>
  </cellXfs>
  <cellStyles count="7">
    <cellStyle name="Comma" xfId="1" builtinId="3"/>
    <cellStyle name="Currency" xfId="2" builtinId="4"/>
    <cellStyle name="Currency 2" xfId="5"/>
    <cellStyle name="Normal" xfId="0" builtinId="0"/>
    <cellStyle name="Normal 2" xfId="4"/>
    <cellStyle name="Percent" xfId="3" builtinId="5"/>
    <cellStyle name="Percent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7</xdr:col>
      <xdr:colOff>809625</xdr:colOff>
      <xdr:row>60</xdr:row>
      <xdr:rowOff>0</xdr:rowOff>
    </xdr:from>
    <xdr:to>
      <xdr:col>11</xdr:col>
      <xdr:colOff>0</xdr:colOff>
      <xdr:row>63</xdr:row>
      <xdr:rowOff>0</xdr:rowOff>
    </xdr:to>
    <xdr:pic>
      <xdr:nvPicPr>
        <xdr:cNvPr id="5133" name="Picture 1" descr="PRT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63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162</xdr:row>
      <xdr:rowOff>161925</xdr:rowOff>
    </xdr:from>
    <xdr:to>
      <xdr:col>10</xdr:col>
      <xdr:colOff>142875</xdr:colOff>
      <xdr:row>165</xdr:row>
      <xdr:rowOff>104775</xdr:rowOff>
    </xdr:to>
    <xdr:pic>
      <xdr:nvPicPr>
        <xdr:cNvPr id="5134" name="Picture 2" descr="PRT_logo_rgb"/>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67550" y="32556450"/>
          <a:ext cx="1981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59</xdr:row>
      <xdr:rowOff>180975</xdr:rowOff>
    </xdr:from>
    <xdr:to>
      <xdr:col>2</xdr:col>
      <xdr:colOff>1362075</xdr:colOff>
      <xdr:row>63</xdr:row>
      <xdr:rowOff>0</xdr:rowOff>
    </xdr:to>
    <xdr:pic>
      <xdr:nvPicPr>
        <xdr:cNvPr id="5135" name="Picture 3"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11620500"/>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163</xdr:row>
      <xdr:rowOff>0</xdr:rowOff>
    </xdr:from>
    <xdr:to>
      <xdr:col>2</xdr:col>
      <xdr:colOff>1076325</xdr:colOff>
      <xdr:row>165</xdr:row>
      <xdr:rowOff>104775</xdr:rowOff>
    </xdr:to>
    <xdr:pic>
      <xdr:nvPicPr>
        <xdr:cNvPr id="5136" name="Picture 4"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 y="32585025"/>
          <a:ext cx="122872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781050</xdr:colOff>
      <xdr:row>97</xdr:row>
      <xdr:rowOff>104775</xdr:rowOff>
    </xdr:from>
    <xdr:to>
      <xdr:col>10</xdr:col>
      <xdr:colOff>123825</xdr:colOff>
      <xdr:row>100</xdr:row>
      <xdr:rowOff>161925</xdr:rowOff>
    </xdr:to>
    <xdr:pic>
      <xdr:nvPicPr>
        <xdr:cNvPr id="5137" name="Picture 5" descr="PRT_logo_rgb"/>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81800" y="1925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97</xdr:row>
      <xdr:rowOff>85725</xdr:rowOff>
    </xdr:from>
    <xdr:to>
      <xdr:col>2</xdr:col>
      <xdr:colOff>1438275</xdr:colOff>
      <xdr:row>100</xdr:row>
      <xdr:rowOff>152400</xdr:rowOff>
    </xdr:to>
    <xdr:pic>
      <xdr:nvPicPr>
        <xdr:cNvPr id="5138" name="Picture 6"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 y="19230975"/>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809625</xdr:colOff>
      <xdr:row>60</xdr:row>
      <xdr:rowOff>0</xdr:rowOff>
    </xdr:from>
    <xdr:to>
      <xdr:col>11</xdr:col>
      <xdr:colOff>0</xdr:colOff>
      <xdr:row>63</xdr:row>
      <xdr:rowOff>0</xdr:rowOff>
    </xdr:to>
    <xdr:pic>
      <xdr:nvPicPr>
        <xdr:cNvPr id="3085" name="Picture 1" descr="PRT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63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162</xdr:row>
      <xdr:rowOff>161925</xdr:rowOff>
    </xdr:from>
    <xdr:to>
      <xdr:col>10</xdr:col>
      <xdr:colOff>142875</xdr:colOff>
      <xdr:row>165</xdr:row>
      <xdr:rowOff>104775</xdr:rowOff>
    </xdr:to>
    <xdr:pic>
      <xdr:nvPicPr>
        <xdr:cNvPr id="3086" name="Picture 2" descr="PRT_logo_rgb"/>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67550" y="32556450"/>
          <a:ext cx="1981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59</xdr:row>
      <xdr:rowOff>180975</xdr:rowOff>
    </xdr:from>
    <xdr:to>
      <xdr:col>2</xdr:col>
      <xdr:colOff>1362075</xdr:colOff>
      <xdr:row>63</xdr:row>
      <xdr:rowOff>0</xdr:rowOff>
    </xdr:to>
    <xdr:pic>
      <xdr:nvPicPr>
        <xdr:cNvPr id="3087" name="Picture 3"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11620500"/>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163</xdr:row>
      <xdr:rowOff>0</xdr:rowOff>
    </xdr:from>
    <xdr:to>
      <xdr:col>2</xdr:col>
      <xdr:colOff>1076325</xdr:colOff>
      <xdr:row>165</xdr:row>
      <xdr:rowOff>104775</xdr:rowOff>
    </xdr:to>
    <xdr:pic>
      <xdr:nvPicPr>
        <xdr:cNvPr id="3088" name="Picture 4"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 y="32585025"/>
          <a:ext cx="122872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781050</xdr:colOff>
      <xdr:row>97</xdr:row>
      <xdr:rowOff>104775</xdr:rowOff>
    </xdr:from>
    <xdr:to>
      <xdr:col>10</xdr:col>
      <xdr:colOff>123825</xdr:colOff>
      <xdr:row>100</xdr:row>
      <xdr:rowOff>161925</xdr:rowOff>
    </xdr:to>
    <xdr:pic>
      <xdr:nvPicPr>
        <xdr:cNvPr id="3089" name="Picture 5" descr="PRT_logo_rgb"/>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81800" y="1925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97</xdr:row>
      <xdr:rowOff>85725</xdr:rowOff>
    </xdr:from>
    <xdr:to>
      <xdr:col>2</xdr:col>
      <xdr:colOff>1438275</xdr:colOff>
      <xdr:row>100</xdr:row>
      <xdr:rowOff>152400</xdr:rowOff>
    </xdr:to>
    <xdr:pic>
      <xdr:nvPicPr>
        <xdr:cNvPr id="3090" name="Picture 6"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 y="19230975"/>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809625</xdr:colOff>
      <xdr:row>60</xdr:row>
      <xdr:rowOff>0</xdr:rowOff>
    </xdr:from>
    <xdr:to>
      <xdr:col>11</xdr:col>
      <xdr:colOff>0</xdr:colOff>
      <xdr:row>63</xdr:row>
      <xdr:rowOff>0</xdr:rowOff>
    </xdr:to>
    <xdr:pic>
      <xdr:nvPicPr>
        <xdr:cNvPr id="4109" name="Picture 1" descr="PRT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63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162</xdr:row>
      <xdr:rowOff>161925</xdr:rowOff>
    </xdr:from>
    <xdr:to>
      <xdr:col>10</xdr:col>
      <xdr:colOff>142875</xdr:colOff>
      <xdr:row>165</xdr:row>
      <xdr:rowOff>104775</xdr:rowOff>
    </xdr:to>
    <xdr:pic>
      <xdr:nvPicPr>
        <xdr:cNvPr id="4110" name="Picture 2" descr="PRT_logo_rgb"/>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67550" y="32556450"/>
          <a:ext cx="1981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59</xdr:row>
      <xdr:rowOff>180975</xdr:rowOff>
    </xdr:from>
    <xdr:to>
      <xdr:col>2</xdr:col>
      <xdr:colOff>1362075</xdr:colOff>
      <xdr:row>63</xdr:row>
      <xdr:rowOff>0</xdr:rowOff>
    </xdr:to>
    <xdr:pic>
      <xdr:nvPicPr>
        <xdr:cNvPr id="4111" name="Picture 3"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11620500"/>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163</xdr:row>
      <xdr:rowOff>0</xdr:rowOff>
    </xdr:from>
    <xdr:to>
      <xdr:col>2</xdr:col>
      <xdr:colOff>1076325</xdr:colOff>
      <xdr:row>165</xdr:row>
      <xdr:rowOff>104775</xdr:rowOff>
    </xdr:to>
    <xdr:pic>
      <xdr:nvPicPr>
        <xdr:cNvPr id="4112" name="Picture 4"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 y="32585025"/>
          <a:ext cx="122872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781050</xdr:colOff>
      <xdr:row>97</xdr:row>
      <xdr:rowOff>104775</xdr:rowOff>
    </xdr:from>
    <xdr:to>
      <xdr:col>10</xdr:col>
      <xdr:colOff>123825</xdr:colOff>
      <xdr:row>100</xdr:row>
      <xdr:rowOff>161925</xdr:rowOff>
    </xdr:to>
    <xdr:pic>
      <xdr:nvPicPr>
        <xdr:cNvPr id="4113" name="Picture 5" descr="PRT_logo_rgb"/>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81800" y="1925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97</xdr:row>
      <xdr:rowOff>85725</xdr:rowOff>
    </xdr:from>
    <xdr:to>
      <xdr:col>2</xdr:col>
      <xdr:colOff>1438275</xdr:colOff>
      <xdr:row>100</xdr:row>
      <xdr:rowOff>152400</xdr:rowOff>
    </xdr:to>
    <xdr:pic>
      <xdr:nvPicPr>
        <xdr:cNvPr id="4114" name="Picture 6"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 y="19230975"/>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1609725</xdr:colOff>
      <xdr:row>28</xdr:row>
      <xdr:rowOff>190500</xdr:rowOff>
    </xdr:from>
    <xdr:to>
      <xdr:col>3</xdr:col>
      <xdr:colOff>1933575</xdr:colOff>
      <xdr:row>31</xdr:row>
      <xdr:rowOff>171450</xdr:rowOff>
    </xdr:to>
    <xdr:pic>
      <xdr:nvPicPr>
        <xdr:cNvPr id="1030" name="Picture 2" descr="PRT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33850" y="6419850"/>
          <a:ext cx="197167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66675</xdr:colOff>
      <xdr:row>28</xdr:row>
      <xdr:rowOff>104775</xdr:rowOff>
    </xdr:from>
    <xdr:to>
      <xdr:col>2</xdr:col>
      <xdr:colOff>180975</xdr:colOff>
      <xdr:row>33</xdr:row>
      <xdr:rowOff>19050</xdr:rowOff>
    </xdr:to>
    <xdr:pic>
      <xdr:nvPicPr>
        <xdr:cNvPr id="1031" name="Picture 3" descr="untitled"/>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 y="6334125"/>
          <a:ext cx="20288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809625</xdr:colOff>
      <xdr:row>60</xdr:row>
      <xdr:rowOff>0</xdr:rowOff>
    </xdr:from>
    <xdr:to>
      <xdr:col>11</xdr:col>
      <xdr:colOff>0</xdr:colOff>
      <xdr:row>63</xdr:row>
      <xdr:rowOff>0</xdr:rowOff>
    </xdr:to>
    <xdr:pic>
      <xdr:nvPicPr>
        <xdr:cNvPr id="2063" name="Picture 1" descr="PRT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48475" y="1163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162</xdr:row>
      <xdr:rowOff>161925</xdr:rowOff>
    </xdr:from>
    <xdr:to>
      <xdr:col>10</xdr:col>
      <xdr:colOff>142875</xdr:colOff>
      <xdr:row>165</xdr:row>
      <xdr:rowOff>104775</xdr:rowOff>
    </xdr:to>
    <xdr:pic>
      <xdr:nvPicPr>
        <xdr:cNvPr id="2064" name="Picture 2" descr="PRT_logo_rgb"/>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05650" y="32556450"/>
          <a:ext cx="1981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59</xdr:row>
      <xdr:rowOff>180975</xdr:rowOff>
    </xdr:from>
    <xdr:to>
      <xdr:col>2</xdr:col>
      <xdr:colOff>1362075</xdr:colOff>
      <xdr:row>63</xdr:row>
      <xdr:rowOff>0</xdr:rowOff>
    </xdr:to>
    <xdr:pic>
      <xdr:nvPicPr>
        <xdr:cNvPr id="2065" name="Picture 3"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11620500"/>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163</xdr:row>
      <xdr:rowOff>0</xdr:rowOff>
    </xdr:from>
    <xdr:to>
      <xdr:col>2</xdr:col>
      <xdr:colOff>1076325</xdr:colOff>
      <xdr:row>165</xdr:row>
      <xdr:rowOff>104775</xdr:rowOff>
    </xdr:to>
    <xdr:pic>
      <xdr:nvPicPr>
        <xdr:cNvPr id="2066" name="Picture 4"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 y="32585025"/>
          <a:ext cx="122872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781050</xdr:colOff>
      <xdr:row>97</xdr:row>
      <xdr:rowOff>104775</xdr:rowOff>
    </xdr:from>
    <xdr:to>
      <xdr:col>10</xdr:col>
      <xdr:colOff>123825</xdr:colOff>
      <xdr:row>100</xdr:row>
      <xdr:rowOff>161925</xdr:rowOff>
    </xdr:to>
    <xdr:pic>
      <xdr:nvPicPr>
        <xdr:cNvPr id="2067" name="Picture 5" descr="PRT_logo_rgb"/>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819900" y="1925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97</xdr:row>
      <xdr:rowOff>85725</xdr:rowOff>
    </xdr:from>
    <xdr:to>
      <xdr:col>2</xdr:col>
      <xdr:colOff>1438275</xdr:colOff>
      <xdr:row>100</xdr:row>
      <xdr:rowOff>152400</xdr:rowOff>
    </xdr:to>
    <xdr:pic>
      <xdr:nvPicPr>
        <xdr:cNvPr id="2068" name="Picture 6"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 y="19230975"/>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809625</xdr:colOff>
      <xdr:row>60</xdr:row>
      <xdr:rowOff>0</xdr:rowOff>
    </xdr:from>
    <xdr:to>
      <xdr:col>11</xdr:col>
      <xdr:colOff>0</xdr:colOff>
      <xdr:row>63</xdr:row>
      <xdr:rowOff>0</xdr:rowOff>
    </xdr:to>
    <xdr:pic>
      <xdr:nvPicPr>
        <xdr:cNvPr id="8205" name="Picture 1" descr="PRT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63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162</xdr:row>
      <xdr:rowOff>161925</xdr:rowOff>
    </xdr:from>
    <xdr:to>
      <xdr:col>10</xdr:col>
      <xdr:colOff>142875</xdr:colOff>
      <xdr:row>165</xdr:row>
      <xdr:rowOff>104775</xdr:rowOff>
    </xdr:to>
    <xdr:pic>
      <xdr:nvPicPr>
        <xdr:cNvPr id="8206" name="Picture 2" descr="PRT_logo_rgb"/>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67550" y="32556450"/>
          <a:ext cx="1981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59</xdr:row>
      <xdr:rowOff>180975</xdr:rowOff>
    </xdr:from>
    <xdr:to>
      <xdr:col>2</xdr:col>
      <xdr:colOff>1362075</xdr:colOff>
      <xdr:row>63</xdr:row>
      <xdr:rowOff>0</xdr:rowOff>
    </xdr:to>
    <xdr:pic>
      <xdr:nvPicPr>
        <xdr:cNvPr id="8207" name="Picture 3"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11620500"/>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163</xdr:row>
      <xdr:rowOff>0</xdr:rowOff>
    </xdr:from>
    <xdr:to>
      <xdr:col>2</xdr:col>
      <xdr:colOff>1076325</xdr:colOff>
      <xdr:row>165</xdr:row>
      <xdr:rowOff>104775</xdr:rowOff>
    </xdr:to>
    <xdr:pic>
      <xdr:nvPicPr>
        <xdr:cNvPr id="8208" name="Picture 4"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 y="32585025"/>
          <a:ext cx="122872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781050</xdr:colOff>
      <xdr:row>97</xdr:row>
      <xdr:rowOff>104775</xdr:rowOff>
    </xdr:from>
    <xdr:to>
      <xdr:col>10</xdr:col>
      <xdr:colOff>123825</xdr:colOff>
      <xdr:row>100</xdr:row>
      <xdr:rowOff>161925</xdr:rowOff>
    </xdr:to>
    <xdr:pic>
      <xdr:nvPicPr>
        <xdr:cNvPr id="8209" name="Picture 5" descr="PRT_logo_rgb"/>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81800" y="1925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97</xdr:row>
      <xdr:rowOff>85725</xdr:rowOff>
    </xdr:from>
    <xdr:to>
      <xdr:col>2</xdr:col>
      <xdr:colOff>1438275</xdr:colOff>
      <xdr:row>100</xdr:row>
      <xdr:rowOff>152400</xdr:rowOff>
    </xdr:to>
    <xdr:pic>
      <xdr:nvPicPr>
        <xdr:cNvPr id="8210" name="Picture 6"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 y="19230975"/>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809625</xdr:colOff>
      <xdr:row>60</xdr:row>
      <xdr:rowOff>0</xdr:rowOff>
    </xdr:from>
    <xdr:to>
      <xdr:col>11</xdr:col>
      <xdr:colOff>0</xdr:colOff>
      <xdr:row>63</xdr:row>
      <xdr:rowOff>0</xdr:rowOff>
    </xdr:to>
    <xdr:pic>
      <xdr:nvPicPr>
        <xdr:cNvPr id="7181" name="Picture 1" descr="PRT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63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162</xdr:row>
      <xdr:rowOff>161925</xdr:rowOff>
    </xdr:from>
    <xdr:to>
      <xdr:col>10</xdr:col>
      <xdr:colOff>142875</xdr:colOff>
      <xdr:row>165</xdr:row>
      <xdr:rowOff>104775</xdr:rowOff>
    </xdr:to>
    <xdr:pic>
      <xdr:nvPicPr>
        <xdr:cNvPr id="7182" name="Picture 2" descr="PRT_logo_rgb"/>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67550" y="32556450"/>
          <a:ext cx="1981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59</xdr:row>
      <xdr:rowOff>180975</xdr:rowOff>
    </xdr:from>
    <xdr:to>
      <xdr:col>2</xdr:col>
      <xdr:colOff>1362075</xdr:colOff>
      <xdr:row>63</xdr:row>
      <xdr:rowOff>0</xdr:rowOff>
    </xdr:to>
    <xdr:pic>
      <xdr:nvPicPr>
        <xdr:cNvPr id="7183" name="Picture 3"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11620500"/>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163</xdr:row>
      <xdr:rowOff>0</xdr:rowOff>
    </xdr:from>
    <xdr:to>
      <xdr:col>2</xdr:col>
      <xdr:colOff>1076325</xdr:colOff>
      <xdr:row>165</xdr:row>
      <xdr:rowOff>104775</xdr:rowOff>
    </xdr:to>
    <xdr:pic>
      <xdr:nvPicPr>
        <xdr:cNvPr id="7184" name="Picture 4"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 y="32585025"/>
          <a:ext cx="122872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781050</xdr:colOff>
      <xdr:row>97</xdr:row>
      <xdr:rowOff>104775</xdr:rowOff>
    </xdr:from>
    <xdr:to>
      <xdr:col>10</xdr:col>
      <xdr:colOff>123825</xdr:colOff>
      <xdr:row>100</xdr:row>
      <xdr:rowOff>161925</xdr:rowOff>
    </xdr:to>
    <xdr:pic>
      <xdr:nvPicPr>
        <xdr:cNvPr id="7185" name="Picture 5" descr="PRT_logo_rgb"/>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81800" y="1925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97</xdr:row>
      <xdr:rowOff>85725</xdr:rowOff>
    </xdr:from>
    <xdr:to>
      <xdr:col>2</xdr:col>
      <xdr:colOff>1438275</xdr:colOff>
      <xdr:row>100</xdr:row>
      <xdr:rowOff>152400</xdr:rowOff>
    </xdr:to>
    <xdr:pic>
      <xdr:nvPicPr>
        <xdr:cNvPr id="7186" name="Picture 6"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 y="19230975"/>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809625</xdr:colOff>
      <xdr:row>60</xdr:row>
      <xdr:rowOff>0</xdr:rowOff>
    </xdr:from>
    <xdr:to>
      <xdr:col>11</xdr:col>
      <xdr:colOff>0</xdr:colOff>
      <xdr:row>63</xdr:row>
      <xdr:rowOff>0</xdr:rowOff>
    </xdr:to>
    <xdr:pic>
      <xdr:nvPicPr>
        <xdr:cNvPr id="6157" name="Picture 1" descr="PRT_logo_rg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1163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162</xdr:row>
      <xdr:rowOff>161925</xdr:rowOff>
    </xdr:from>
    <xdr:to>
      <xdr:col>10</xdr:col>
      <xdr:colOff>142875</xdr:colOff>
      <xdr:row>165</xdr:row>
      <xdr:rowOff>104775</xdr:rowOff>
    </xdr:to>
    <xdr:pic>
      <xdr:nvPicPr>
        <xdr:cNvPr id="6158" name="Picture 2" descr="PRT_logo_rgb"/>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67550" y="32556450"/>
          <a:ext cx="198120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59</xdr:row>
      <xdr:rowOff>180975</xdr:rowOff>
    </xdr:from>
    <xdr:to>
      <xdr:col>2</xdr:col>
      <xdr:colOff>1362075</xdr:colOff>
      <xdr:row>63</xdr:row>
      <xdr:rowOff>0</xdr:rowOff>
    </xdr:to>
    <xdr:pic>
      <xdr:nvPicPr>
        <xdr:cNvPr id="6159" name="Picture 3"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11620500"/>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163</xdr:row>
      <xdr:rowOff>0</xdr:rowOff>
    </xdr:from>
    <xdr:to>
      <xdr:col>2</xdr:col>
      <xdr:colOff>1076325</xdr:colOff>
      <xdr:row>165</xdr:row>
      <xdr:rowOff>104775</xdr:rowOff>
    </xdr:to>
    <xdr:pic>
      <xdr:nvPicPr>
        <xdr:cNvPr id="6160" name="Picture 4"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 y="32585025"/>
          <a:ext cx="122872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781050</xdr:colOff>
      <xdr:row>97</xdr:row>
      <xdr:rowOff>104775</xdr:rowOff>
    </xdr:from>
    <xdr:to>
      <xdr:col>10</xdr:col>
      <xdr:colOff>123825</xdr:colOff>
      <xdr:row>100</xdr:row>
      <xdr:rowOff>161925</xdr:rowOff>
    </xdr:to>
    <xdr:pic>
      <xdr:nvPicPr>
        <xdr:cNvPr id="6161" name="Picture 5" descr="PRT_logo_rgb"/>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781800" y="19250025"/>
          <a:ext cx="224790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76200</xdr:colOff>
      <xdr:row>97</xdr:row>
      <xdr:rowOff>85725</xdr:rowOff>
    </xdr:from>
    <xdr:to>
      <xdr:col>2</xdr:col>
      <xdr:colOff>1438275</xdr:colOff>
      <xdr:row>100</xdr:row>
      <xdr:rowOff>152400</xdr:rowOff>
    </xdr:to>
    <xdr:pic>
      <xdr:nvPicPr>
        <xdr:cNvPr id="6162" name="Picture 6" descr="untitled"/>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 y="19230975"/>
          <a:ext cx="15240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67"/>
  <sheetViews>
    <sheetView zoomScale="75" zoomScaleNormal="75" workbookViewId="0">
      <pane ySplit="2" topLeftCell="A161" activePane="bottomLeft" state="frozen"/>
      <selection pane="bottomLeft" activeCell="E184" sqref="E184"/>
    </sheetView>
  </sheetViews>
  <sheetFormatPr defaultRowHeight="15" x14ac:dyDescent="0.25"/>
  <cols>
    <col min="1" max="1" width="0.85546875" style="81" customWidth="1"/>
    <col min="2" max="2" width="2.42578125" style="81" customWidth="1"/>
    <col min="3" max="3" width="30.28515625" customWidth="1"/>
    <col min="4" max="4" width="13.42578125" customWidth="1"/>
    <col min="5" max="5" width="14" customWidth="1"/>
    <col min="6" max="6" width="14.7109375" customWidth="1"/>
    <col min="7" max="7" width="14.28515625" customWidth="1"/>
    <col min="8" max="8" width="14.7109375" customWidth="1"/>
    <col min="9" max="9" width="15.5703125" customWidth="1"/>
    <col min="10" max="10" width="13.28515625" customWidth="1"/>
    <col min="11" max="11" width="2.28515625" customWidth="1"/>
    <col min="12" max="12" width="8" style="89" customWidth="1"/>
    <col min="13" max="13" width="13.28515625" style="89" customWidth="1"/>
    <col min="14" max="14" width="11.7109375" style="89" customWidth="1"/>
    <col min="15" max="15" width="12.42578125" style="89" customWidth="1"/>
    <col min="16" max="16" width="17.5703125" style="89" customWidth="1"/>
    <col min="17" max="17" width="12" style="89" customWidth="1"/>
    <col min="18" max="28" width="12" style="89" hidden="1" customWidth="1"/>
    <col min="29" max="30" width="12" style="81" hidden="1" customWidth="1"/>
    <col min="31" max="41" width="9.140625" style="81"/>
  </cols>
  <sheetData>
    <row r="1" spans="1:41" ht="15.75" x14ac:dyDescent="0.25">
      <c r="B1" s="83"/>
      <c r="C1" s="132"/>
      <c r="D1" s="110" t="s">
        <v>128</v>
      </c>
      <c r="E1" s="110" t="s">
        <v>131</v>
      </c>
      <c r="F1" s="110" t="s">
        <v>109</v>
      </c>
      <c r="G1" s="110" t="s">
        <v>230</v>
      </c>
      <c r="H1" s="110"/>
      <c r="I1" s="83"/>
      <c r="J1" s="92"/>
      <c r="K1" s="92"/>
    </row>
    <row r="2" spans="1:41" ht="15.75" x14ac:dyDescent="0.25">
      <c r="B2" s="212"/>
      <c r="C2" s="213" t="s">
        <v>129</v>
      </c>
      <c r="D2" s="214">
        <f>E218</f>
        <v>1737.75</v>
      </c>
      <c r="E2" s="214">
        <f>E220</f>
        <v>516.8181818181821</v>
      </c>
      <c r="F2" s="215">
        <f>E221</f>
        <v>9.0514531786779484E-2</v>
      </c>
      <c r="G2" s="216">
        <f>E222</f>
        <v>3.7506943877981325</v>
      </c>
      <c r="H2" s="217" t="s">
        <v>130</v>
      </c>
      <c r="I2" s="212"/>
      <c r="J2" s="218"/>
      <c r="K2" s="218"/>
    </row>
    <row r="3" spans="1:41" x14ac:dyDescent="0.25">
      <c r="B3" s="83"/>
      <c r="C3" s="133"/>
      <c r="D3" s="83"/>
      <c r="E3" s="83"/>
      <c r="F3" s="83"/>
      <c r="G3" s="83"/>
      <c r="H3" s="83"/>
      <c r="I3" s="83"/>
      <c r="J3" s="83"/>
      <c r="K3" s="83"/>
    </row>
    <row r="4" spans="1:41" ht="20.25" x14ac:dyDescent="0.3">
      <c r="B4" s="83"/>
      <c r="C4" s="134" t="s">
        <v>142</v>
      </c>
      <c r="D4" s="91"/>
      <c r="E4" s="83"/>
      <c r="G4" s="91"/>
      <c r="H4" s="91"/>
      <c r="I4" s="91"/>
      <c r="J4" s="91"/>
      <c r="K4" s="91"/>
    </row>
    <row r="5" spans="1:41" ht="20.25" x14ac:dyDescent="0.3">
      <c r="B5" s="83"/>
      <c r="D5" s="91"/>
      <c r="F5" s="122"/>
      <c r="G5" s="91"/>
      <c r="H5" s="91"/>
      <c r="I5" s="91"/>
      <c r="J5" s="91"/>
      <c r="K5" s="91"/>
    </row>
    <row r="6" spans="1:41" ht="18" x14ac:dyDescent="0.25">
      <c r="B6" s="83"/>
      <c r="C6" s="135" t="s">
        <v>0</v>
      </c>
      <c r="D6" s="91"/>
      <c r="E6" s="91"/>
      <c r="F6" s="91"/>
      <c r="G6" s="91"/>
      <c r="H6" s="91"/>
      <c r="I6" s="91"/>
      <c r="J6" s="91"/>
      <c r="K6" s="91"/>
    </row>
    <row r="7" spans="1:41" x14ac:dyDescent="0.25">
      <c r="B7" s="83"/>
      <c r="C7" s="136" t="s">
        <v>146</v>
      </c>
      <c r="D7" s="91"/>
      <c r="E7" s="91"/>
      <c r="F7" s="91"/>
      <c r="G7" s="91"/>
      <c r="H7" s="91"/>
      <c r="I7" s="91"/>
      <c r="J7" s="91"/>
      <c r="K7" s="91"/>
    </row>
    <row r="8" spans="1:41" x14ac:dyDescent="0.25">
      <c r="B8" s="83"/>
      <c r="C8" s="138" t="s">
        <v>111</v>
      </c>
      <c r="D8" s="91"/>
      <c r="E8" s="91"/>
      <c r="F8" s="91"/>
      <c r="G8" s="91"/>
      <c r="H8" s="91"/>
      <c r="I8" s="91"/>
      <c r="J8" s="91"/>
      <c r="K8" s="91"/>
    </row>
    <row r="9" spans="1:41" x14ac:dyDescent="0.25">
      <c r="B9" s="83"/>
      <c r="C9" s="138" t="s">
        <v>112</v>
      </c>
      <c r="D9" s="91"/>
      <c r="E9" s="91"/>
      <c r="F9" s="91"/>
      <c r="G9" s="91"/>
      <c r="H9" s="91"/>
      <c r="I9" s="91"/>
      <c r="J9" s="91"/>
      <c r="K9" s="91"/>
    </row>
    <row r="10" spans="1:41" x14ac:dyDescent="0.25">
      <c r="B10" s="83"/>
      <c r="C10" s="138" t="s">
        <v>193</v>
      </c>
      <c r="D10" s="91"/>
      <c r="E10" s="91"/>
      <c r="F10" s="91"/>
      <c r="G10" s="91"/>
      <c r="H10" s="91"/>
      <c r="I10" s="91"/>
      <c r="J10" s="91"/>
      <c r="K10" s="91"/>
    </row>
    <row r="11" spans="1:41" x14ac:dyDescent="0.25">
      <c r="B11" s="83"/>
      <c r="C11" s="138" t="s">
        <v>113</v>
      </c>
      <c r="D11" s="91"/>
      <c r="E11" s="91"/>
      <c r="F11" s="91"/>
      <c r="G11" s="91"/>
      <c r="H11" s="91"/>
      <c r="I11" s="91"/>
      <c r="J11" s="91"/>
      <c r="K11" s="91"/>
    </row>
    <row r="12" spans="1:41" s="62" customFormat="1" x14ac:dyDescent="0.25">
      <c r="A12" s="88"/>
      <c r="B12" s="113"/>
      <c r="C12" s="138" t="s">
        <v>114</v>
      </c>
      <c r="D12" s="91"/>
      <c r="E12" s="91"/>
      <c r="F12" s="91"/>
      <c r="G12" s="91"/>
      <c r="H12" s="91"/>
      <c r="I12" s="91"/>
      <c r="J12" s="91"/>
      <c r="K12" s="91"/>
      <c r="L12" s="89"/>
      <c r="M12" s="89"/>
      <c r="N12" s="89"/>
      <c r="O12" s="89"/>
      <c r="P12" s="89"/>
      <c r="Q12" s="89"/>
      <c r="R12" s="89"/>
      <c r="S12" s="89"/>
      <c r="T12" s="89"/>
      <c r="U12" s="89"/>
      <c r="V12" s="89"/>
      <c r="W12" s="89"/>
      <c r="X12" s="89"/>
      <c r="Y12" s="89"/>
      <c r="Z12" s="89"/>
      <c r="AA12" s="89"/>
      <c r="AB12" s="89"/>
      <c r="AC12" s="88"/>
      <c r="AD12" s="88"/>
      <c r="AE12" s="88"/>
      <c r="AF12" s="88"/>
      <c r="AG12" s="88"/>
      <c r="AH12" s="88"/>
      <c r="AI12" s="88"/>
      <c r="AJ12" s="88"/>
      <c r="AK12" s="88"/>
      <c r="AL12" s="88"/>
      <c r="AM12" s="88"/>
      <c r="AN12" s="88"/>
      <c r="AO12" s="88"/>
    </row>
    <row r="13" spans="1:41" s="62" customFormat="1" x14ac:dyDescent="0.25">
      <c r="A13" s="88"/>
      <c r="B13" s="113"/>
      <c r="C13" s="137"/>
      <c r="D13" s="91"/>
      <c r="E13" s="91"/>
      <c r="F13" s="91"/>
      <c r="G13" s="91"/>
      <c r="H13" s="91"/>
      <c r="I13" s="91"/>
      <c r="J13" s="91"/>
      <c r="K13" s="91"/>
      <c r="L13" s="89"/>
      <c r="M13" s="89"/>
      <c r="N13" s="89"/>
      <c r="O13" s="89"/>
      <c r="P13" s="89"/>
      <c r="Q13" s="89"/>
      <c r="R13" s="89"/>
      <c r="S13" s="89"/>
      <c r="T13" s="89"/>
      <c r="U13" s="89"/>
      <c r="V13" s="89"/>
      <c r="W13" s="89"/>
      <c r="X13" s="89"/>
      <c r="Y13" s="89"/>
      <c r="Z13" s="89"/>
      <c r="AA13" s="89"/>
      <c r="AB13" s="89"/>
      <c r="AC13" s="88"/>
      <c r="AD13" s="88"/>
      <c r="AE13" s="88"/>
      <c r="AF13" s="88"/>
      <c r="AG13" s="88"/>
      <c r="AH13" s="88"/>
      <c r="AI13" s="88"/>
      <c r="AJ13" s="88"/>
      <c r="AK13" s="88"/>
      <c r="AL13" s="88"/>
      <c r="AM13" s="88"/>
      <c r="AN13" s="88"/>
      <c r="AO13" s="88"/>
    </row>
    <row r="14" spans="1:41" x14ac:dyDescent="0.25">
      <c r="B14" s="83"/>
      <c r="C14" s="136" t="s">
        <v>1</v>
      </c>
      <c r="D14" s="91"/>
      <c r="E14" s="91"/>
      <c r="F14" s="91"/>
      <c r="G14" s="91"/>
      <c r="H14" s="91"/>
      <c r="I14" s="91"/>
      <c r="J14" s="91"/>
      <c r="K14" s="91"/>
    </row>
    <row r="15" spans="1:41" x14ac:dyDescent="0.25">
      <c r="B15" s="83"/>
      <c r="C15" s="138" t="s">
        <v>144</v>
      </c>
      <c r="D15" s="91"/>
      <c r="E15" s="91"/>
      <c r="F15" s="91"/>
      <c r="G15" s="91"/>
      <c r="H15" s="91"/>
      <c r="I15" s="91"/>
      <c r="J15" s="91"/>
      <c r="K15" s="91"/>
    </row>
    <row r="16" spans="1:41" x14ac:dyDescent="0.25">
      <c r="B16" s="83"/>
      <c r="C16" s="138" t="s">
        <v>145</v>
      </c>
      <c r="D16" s="91"/>
      <c r="E16" s="91"/>
      <c r="F16" s="91"/>
      <c r="G16" s="91"/>
      <c r="H16" s="91"/>
      <c r="I16" s="91"/>
      <c r="J16" s="91"/>
      <c r="K16" s="91"/>
    </row>
    <row r="17" spans="2:11" x14ac:dyDescent="0.25">
      <c r="B17" s="83"/>
      <c r="D17" s="91"/>
      <c r="E17" s="91"/>
      <c r="F17" s="91"/>
      <c r="G17" s="91"/>
      <c r="H17" s="91"/>
      <c r="I17" s="91"/>
      <c r="J17" s="91"/>
      <c r="K17" s="91"/>
    </row>
    <row r="18" spans="2:11" ht="20.25" x14ac:dyDescent="0.3">
      <c r="B18" s="83"/>
      <c r="C18" s="139" t="s">
        <v>115</v>
      </c>
      <c r="D18" s="91"/>
      <c r="E18" s="91"/>
      <c r="F18" s="91"/>
      <c r="G18" s="91"/>
      <c r="H18" s="91"/>
      <c r="I18" s="91"/>
      <c r="J18" s="91"/>
      <c r="K18" s="91"/>
    </row>
    <row r="19" spans="2:11" x14ac:dyDescent="0.25">
      <c r="B19" s="83"/>
      <c r="C19" s="136" t="s">
        <v>116</v>
      </c>
      <c r="D19" s="91"/>
      <c r="E19" s="91"/>
      <c r="F19" s="91"/>
      <c r="G19" s="91"/>
      <c r="H19" s="91"/>
      <c r="I19" s="91"/>
      <c r="J19" s="91"/>
      <c r="K19" s="91"/>
    </row>
    <row r="20" spans="2:11" ht="12.75" customHeight="1" x14ac:dyDescent="0.25">
      <c r="B20" s="83"/>
      <c r="C20" s="137" t="s">
        <v>196</v>
      </c>
      <c r="D20" s="91"/>
      <c r="E20" s="91"/>
      <c r="F20" s="91"/>
      <c r="G20" s="91"/>
      <c r="H20" s="91"/>
      <c r="I20" s="91"/>
      <c r="J20" s="91"/>
      <c r="K20" s="91"/>
    </row>
    <row r="21" spans="2:11" ht="12.75" customHeight="1" x14ac:dyDescent="0.25">
      <c r="B21" s="83"/>
      <c r="C21" s="138" t="s">
        <v>197</v>
      </c>
      <c r="D21" s="91"/>
      <c r="E21" s="91"/>
      <c r="F21" s="91"/>
      <c r="G21" s="91"/>
      <c r="H21" s="91"/>
      <c r="I21" s="91"/>
      <c r="J21" s="91"/>
      <c r="K21" s="91"/>
    </row>
    <row r="22" spans="2:11" x14ac:dyDescent="0.25">
      <c r="B22" s="83"/>
      <c r="C22" s="136" t="s">
        <v>2</v>
      </c>
      <c r="D22" s="91"/>
      <c r="E22" s="91"/>
      <c r="F22" s="91"/>
      <c r="G22" s="91"/>
      <c r="H22" s="91"/>
      <c r="I22" s="91"/>
      <c r="J22" s="91"/>
      <c r="K22" s="91"/>
    </row>
    <row r="23" spans="2:11" x14ac:dyDescent="0.25">
      <c r="B23" s="83"/>
      <c r="C23" s="137" t="s">
        <v>143</v>
      </c>
      <c r="D23" s="91"/>
      <c r="E23" s="91"/>
      <c r="F23" s="91"/>
      <c r="G23" s="91"/>
      <c r="H23" s="91"/>
      <c r="I23" s="91"/>
      <c r="J23" s="91"/>
      <c r="K23" s="91"/>
    </row>
    <row r="24" spans="2:11" x14ac:dyDescent="0.25">
      <c r="B24" s="83"/>
      <c r="C24" s="137" t="s">
        <v>198</v>
      </c>
      <c r="D24" s="91"/>
      <c r="E24" s="91"/>
      <c r="F24" s="91"/>
      <c r="G24" s="91"/>
      <c r="H24" s="91"/>
      <c r="I24" s="91"/>
      <c r="J24" s="91"/>
      <c r="K24" s="91"/>
    </row>
    <row r="25" spans="2:11" x14ac:dyDescent="0.25">
      <c r="B25" s="83"/>
      <c r="C25" s="137"/>
      <c r="D25" s="91"/>
      <c r="E25" s="91"/>
      <c r="F25" s="91"/>
      <c r="G25" s="91"/>
      <c r="H25" s="91"/>
      <c r="I25" s="91"/>
      <c r="J25" s="91"/>
      <c r="K25" s="91"/>
    </row>
    <row r="26" spans="2:11" x14ac:dyDescent="0.25">
      <c r="B26" s="83"/>
      <c r="C26" s="136" t="s">
        <v>3</v>
      </c>
      <c r="D26" s="91"/>
      <c r="E26" s="91"/>
      <c r="F26" s="91"/>
      <c r="G26" s="91"/>
      <c r="H26" s="91"/>
      <c r="I26" s="91"/>
      <c r="J26" s="91"/>
      <c r="K26" s="91"/>
    </row>
    <row r="27" spans="2:11" x14ac:dyDescent="0.25">
      <c r="B27" s="83"/>
      <c r="C27" s="137" t="s">
        <v>4</v>
      </c>
      <c r="D27" s="91"/>
      <c r="E27" s="91"/>
      <c r="F27" s="91"/>
      <c r="G27" s="91"/>
      <c r="H27" s="91"/>
      <c r="I27" s="91"/>
      <c r="J27" s="91"/>
      <c r="K27" s="91"/>
    </row>
    <row r="28" spans="2:11" x14ac:dyDescent="0.25">
      <c r="B28" s="83"/>
      <c r="C28" s="140" t="s">
        <v>169</v>
      </c>
      <c r="D28" s="91"/>
      <c r="E28" s="91"/>
      <c r="F28" s="91"/>
      <c r="G28" s="91"/>
      <c r="H28" s="91"/>
      <c r="I28" s="91"/>
      <c r="J28" s="91"/>
      <c r="K28" s="91"/>
    </row>
    <row r="29" spans="2:11" x14ac:dyDescent="0.25">
      <c r="B29" s="83"/>
      <c r="C29" s="138" t="s">
        <v>147</v>
      </c>
      <c r="D29" s="91"/>
      <c r="E29" s="91"/>
      <c r="F29" s="91"/>
      <c r="G29" s="91"/>
      <c r="H29" s="91"/>
      <c r="I29" s="91"/>
      <c r="J29" s="91"/>
      <c r="K29" s="91"/>
    </row>
    <row r="30" spans="2:11" x14ac:dyDescent="0.25">
      <c r="B30" s="83"/>
      <c r="C30" s="140" t="s">
        <v>164</v>
      </c>
      <c r="D30" s="91"/>
      <c r="E30" s="91"/>
      <c r="F30" s="91"/>
      <c r="G30" s="91"/>
      <c r="H30" s="91"/>
      <c r="I30" s="91"/>
      <c r="J30" s="91"/>
      <c r="K30" s="91"/>
    </row>
    <row r="31" spans="2:11" x14ac:dyDescent="0.25">
      <c r="B31" s="83"/>
      <c r="C31" s="137"/>
      <c r="D31" s="91"/>
      <c r="E31" s="91"/>
      <c r="F31" s="91"/>
      <c r="G31" s="91"/>
      <c r="H31" s="91"/>
      <c r="I31" s="91"/>
      <c r="J31" s="91"/>
      <c r="K31" s="91"/>
    </row>
    <row r="32" spans="2:11" x14ac:dyDescent="0.25">
      <c r="B32" s="83"/>
      <c r="C32" s="136" t="s">
        <v>151</v>
      </c>
      <c r="D32" s="91"/>
      <c r="E32" s="91"/>
      <c r="F32" s="91"/>
      <c r="G32" s="91"/>
      <c r="H32" s="91"/>
      <c r="I32" s="91"/>
      <c r="J32" s="91"/>
      <c r="K32" s="91"/>
    </row>
    <row r="33" spans="2:11" x14ac:dyDescent="0.25">
      <c r="B33" s="83"/>
      <c r="C33" s="137" t="s">
        <v>148</v>
      </c>
      <c r="D33" s="91"/>
      <c r="E33" s="91"/>
      <c r="F33" s="91"/>
      <c r="G33" s="91"/>
      <c r="H33" s="91"/>
      <c r="I33" s="91"/>
      <c r="J33" s="91"/>
      <c r="K33" s="91"/>
    </row>
    <row r="34" spans="2:11" x14ac:dyDescent="0.25">
      <c r="B34" s="83"/>
      <c r="C34" s="137" t="s">
        <v>149</v>
      </c>
      <c r="D34" s="91"/>
      <c r="E34" s="91"/>
      <c r="F34" s="91"/>
      <c r="G34" s="91"/>
      <c r="H34" s="91"/>
      <c r="I34" s="91"/>
      <c r="J34" s="91"/>
      <c r="K34" s="91"/>
    </row>
    <row r="35" spans="2:11" x14ac:dyDescent="0.25">
      <c r="B35" s="83"/>
      <c r="C35" s="137" t="s">
        <v>150</v>
      </c>
      <c r="D35" s="91"/>
      <c r="E35" s="91"/>
      <c r="F35" s="91"/>
      <c r="G35" s="91"/>
      <c r="H35" s="91"/>
      <c r="I35" s="91"/>
      <c r="J35" s="91"/>
      <c r="K35" s="91"/>
    </row>
    <row r="36" spans="2:11" x14ac:dyDescent="0.25">
      <c r="B36" s="83"/>
      <c r="C36" s="137" t="s">
        <v>5</v>
      </c>
      <c r="D36" s="91"/>
      <c r="E36" s="91"/>
      <c r="F36" s="91"/>
      <c r="G36" s="91"/>
      <c r="H36" s="91"/>
      <c r="I36" s="91"/>
      <c r="J36" s="91"/>
      <c r="K36" s="91"/>
    </row>
    <row r="37" spans="2:11" x14ac:dyDescent="0.25">
      <c r="B37" s="83"/>
      <c r="C37" s="137"/>
      <c r="D37" s="91"/>
      <c r="E37" s="91"/>
      <c r="F37" s="91"/>
      <c r="G37" s="91"/>
      <c r="H37" s="91"/>
      <c r="I37" s="91"/>
      <c r="J37" s="91"/>
      <c r="K37" s="91"/>
    </row>
    <row r="38" spans="2:11" x14ac:dyDescent="0.25">
      <c r="B38" s="83"/>
      <c r="C38" s="137" t="s">
        <v>217</v>
      </c>
      <c r="D38" s="91"/>
      <c r="E38" s="91"/>
      <c r="F38" s="91"/>
      <c r="G38" s="91"/>
      <c r="H38" s="91"/>
      <c r="I38" s="91"/>
      <c r="J38" s="91"/>
      <c r="K38" s="91"/>
    </row>
    <row r="39" spans="2:11" x14ac:dyDescent="0.25">
      <c r="B39" s="83"/>
      <c r="C39" s="137" t="s">
        <v>218</v>
      </c>
      <c r="D39" s="91"/>
      <c r="E39" s="91"/>
      <c r="F39" s="91"/>
      <c r="G39" s="91"/>
      <c r="H39" s="91"/>
      <c r="I39" s="91"/>
      <c r="J39" s="91"/>
      <c r="K39" s="91"/>
    </row>
    <row r="40" spans="2:11" x14ac:dyDescent="0.25">
      <c r="B40" s="83"/>
      <c r="C40" s="137"/>
      <c r="D40" s="91"/>
      <c r="E40" s="91"/>
      <c r="F40" s="91"/>
      <c r="G40" s="91"/>
      <c r="H40" s="91"/>
      <c r="I40" s="91"/>
      <c r="J40" s="91"/>
      <c r="K40" s="91"/>
    </row>
    <row r="41" spans="2:11" x14ac:dyDescent="0.25">
      <c r="B41" s="83"/>
      <c r="C41" s="207" t="s">
        <v>172</v>
      </c>
      <c r="D41" s="208" t="s">
        <v>173</v>
      </c>
      <c r="E41" s="209"/>
      <c r="F41" s="91"/>
      <c r="G41" s="91"/>
      <c r="H41" s="91"/>
      <c r="I41" s="91"/>
      <c r="J41" s="91"/>
      <c r="K41" s="91"/>
    </row>
    <row r="42" spans="2:11" x14ac:dyDescent="0.25">
      <c r="B42" s="83"/>
      <c r="C42" s="208"/>
      <c r="D42" s="208" t="s">
        <v>174</v>
      </c>
      <c r="E42" s="209"/>
      <c r="F42" s="91"/>
      <c r="G42" s="91"/>
      <c r="H42" s="91"/>
      <c r="I42" s="91"/>
      <c r="J42" s="91"/>
      <c r="K42" s="91"/>
    </row>
    <row r="43" spans="2:11" x14ac:dyDescent="0.25">
      <c r="B43" s="83"/>
      <c r="C43" s="137"/>
      <c r="D43" s="137"/>
      <c r="E43" s="206"/>
      <c r="F43" s="91"/>
      <c r="G43" s="91"/>
      <c r="H43" s="91"/>
      <c r="I43" s="91"/>
      <c r="J43" s="91"/>
      <c r="K43" s="91"/>
    </row>
    <row r="44" spans="2:11" x14ac:dyDescent="0.25">
      <c r="B44" s="83"/>
      <c r="C44" s="207" t="s">
        <v>175</v>
      </c>
      <c r="D44" s="208" t="s">
        <v>176</v>
      </c>
      <c r="E44" s="209"/>
      <c r="F44" s="91"/>
      <c r="G44" s="91"/>
      <c r="H44" s="91"/>
      <c r="I44" s="91"/>
      <c r="J44" s="91"/>
      <c r="K44" s="91"/>
    </row>
    <row r="45" spans="2:11" x14ac:dyDescent="0.25">
      <c r="B45" s="83"/>
      <c r="C45" s="208"/>
      <c r="D45" s="208" t="s">
        <v>190</v>
      </c>
      <c r="E45" s="209"/>
      <c r="F45" s="91"/>
      <c r="G45" s="91"/>
      <c r="H45" s="91"/>
      <c r="I45" s="91"/>
      <c r="J45" s="91"/>
      <c r="K45" s="91"/>
    </row>
    <row r="46" spans="2:11" x14ac:dyDescent="0.25">
      <c r="B46" s="83"/>
      <c r="C46" s="208"/>
      <c r="D46" s="208"/>
      <c r="E46" s="209"/>
      <c r="F46" s="91"/>
      <c r="G46" s="91"/>
      <c r="H46" s="91"/>
      <c r="I46" s="91"/>
      <c r="J46" s="91"/>
      <c r="K46" s="91"/>
    </row>
    <row r="47" spans="2:11" x14ac:dyDescent="0.25">
      <c r="B47" s="83"/>
      <c r="C47" s="207" t="s">
        <v>181</v>
      </c>
      <c r="D47" s="208" t="s">
        <v>191</v>
      </c>
      <c r="E47" s="209"/>
      <c r="F47" s="219"/>
      <c r="G47" s="219"/>
      <c r="H47" s="220"/>
      <c r="I47" s="221"/>
      <c r="J47" s="222"/>
      <c r="K47" s="91"/>
    </row>
    <row r="48" spans="2:11" x14ac:dyDescent="0.25">
      <c r="B48" s="83"/>
      <c r="C48" s="208"/>
      <c r="D48" s="208" t="s">
        <v>182</v>
      </c>
      <c r="E48" s="209"/>
      <c r="F48" s="219"/>
      <c r="G48" s="219"/>
      <c r="H48" s="220"/>
      <c r="I48" s="221"/>
      <c r="J48" s="222"/>
      <c r="K48" s="91"/>
    </row>
    <row r="49" spans="2:11" x14ac:dyDescent="0.25">
      <c r="B49" s="83"/>
      <c r="C49" s="208"/>
      <c r="D49" s="208" t="s">
        <v>183</v>
      </c>
      <c r="E49" s="209"/>
      <c r="F49" s="219"/>
      <c r="G49" s="219"/>
      <c r="H49" s="220"/>
      <c r="I49" s="221"/>
      <c r="J49" s="222"/>
      <c r="K49" s="91"/>
    </row>
    <row r="50" spans="2:11" x14ac:dyDescent="0.25">
      <c r="B50" s="83"/>
      <c r="C50" s="208"/>
      <c r="D50" s="208" t="s">
        <v>184</v>
      </c>
      <c r="E50" s="209"/>
      <c r="F50" s="219"/>
      <c r="G50" s="219"/>
      <c r="H50" s="220"/>
      <c r="I50" s="221"/>
      <c r="J50" s="222"/>
      <c r="K50" s="91"/>
    </row>
    <row r="51" spans="2:11" x14ac:dyDescent="0.25">
      <c r="B51" s="83"/>
      <c r="C51" s="208"/>
      <c r="D51" s="208"/>
      <c r="E51" s="209"/>
      <c r="F51" s="219"/>
      <c r="G51" s="219"/>
      <c r="H51" s="220"/>
      <c r="I51" s="221"/>
      <c r="J51" s="222"/>
      <c r="K51" s="91"/>
    </row>
    <row r="52" spans="2:11" x14ac:dyDescent="0.25">
      <c r="B52" s="83"/>
      <c r="C52" s="207" t="s">
        <v>185</v>
      </c>
      <c r="D52" s="208"/>
      <c r="E52" s="209"/>
      <c r="F52" s="219"/>
      <c r="G52" s="219"/>
      <c r="H52" s="220"/>
      <c r="I52" s="221"/>
      <c r="J52" s="222"/>
      <c r="K52" s="91"/>
    </row>
    <row r="53" spans="2:11" x14ac:dyDescent="0.25">
      <c r="B53" s="83"/>
      <c r="C53" s="208"/>
      <c r="D53" s="208" t="s">
        <v>192</v>
      </c>
      <c r="E53" s="209"/>
      <c r="F53" s="219"/>
      <c r="G53" s="219"/>
      <c r="H53" s="220"/>
      <c r="I53" s="221"/>
      <c r="J53" s="222"/>
      <c r="K53" s="91"/>
    </row>
    <row r="54" spans="2:11" x14ac:dyDescent="0.25">
      <c r="B54" s="83"/>
      <c r="C54" s="208"/>
      <c r="D54" s="208" t="s">
        <v>186</v>
      </c>
      <c r="E54" s="209"/>
      <c r="F54" s="219"/>
      <c r="G54" s="219"/>
      <c r="H54" s="220"/>
      <c r="I54" s="221"/>
      <c r="J54" s="222"/>
      <c r="K54" s="91"/>
    </row>
    <row r="55" spans="2:11" x14ac:dyDescent="0.25">
      <c r="B55" s="83"/>
      <c r="C55" s="208"/>
      <c r="D55" s="208" t="s">
        <v>187</v>
      </c>
      <c r="E55" s="209"/>
      <c r="F55" s="219"/>
      <c r="G55" s="219"/>
      <c r="H55" s="220"/>
      <c r="I55" s="221"/>
      <c r="J55" s="222"/>
      <c r="K55" s="91"/>
    </row>
    <row r="56" spans="2:11" x14ac:dyDescent="0.25">
      <c r="B56" s="83"/>
      <c r="C56" s="208"/>
      <c r="D56" s="208" t="s">
        <v>188</v>
      </c>
      <c r="E56" s="209"/>
      <c r="F56" s="219"/>
      <c r="G56" s="219"/>
      <c r="H56" s="220"/>
      <c r="I56" s="221"/>
      <c r="J56" s="222"/>
      <c r="K56" s="91"/>
    </row>
    <row r="57" spans="2:11" x14ac:dyDescent="0.25">
      <c r="B57" s="83"/>
      <c r="C57" s="208"/>
      <c r="D57" s="208" t="s">
        <v>189</v>
      </c>
      <c r="E57" s="209"/>
      <c r="F57" s="219"/>
      <c r="G57" s="219"/>
      <c r="H57" s="220"/>
      <c r="I57" s="221"/>
      <c r="J57" s="222"/>
      <c r="K57" s="91"/>
    </row>
    <row r="58" spans="2:11" x14ac:dyDescent="0.25">
      <c r="B58" s="83"/>
      <c r="C58" s="208"/>
      <c r="D58" s="208"/>
      <c r="E58" s="209"/>
      <c r="F58" s="91"/>
      <c r="G58" s="91"/>
      <c r="H58" s="91"/>
      <c r="I58" s="91"/>
      <c r="J58" s="91"/>
      <c r="K58" s="91"/>
    </row>
    <row r="59" spans="2:11" x14ac:dyDescent="0.25">
      <c r="B59" s="83"/>
      <c r="D59" s="91"/>
      <c r="E59" s="91"/>
      <c r="F59" s="91"/>
      <c r="G59" s="91"/>
      <c r="H59" s="91"/>
      <c r="I59" s="91"/>
      <c r="J59" s="91"/>
      <c r="K59" s="91"/>
    </row>
    <row r="60" spans="2:11" x14ac:dyDescent="0.25">
      <c r="B60" s="83"/>
      <c r="C60" s="91"/>
      <c r="D60" s="91"/>
      <c r="E60" s="91"/>
      <c r="F60" s="91"/>
      <c r="G60" s="91"/>
      <c r="H60" s="91"/>
      <c r="I60" s="91"/>
      <c r="J60" s="91"/>
      <c r="K60" s="91"/>
    </row>
    <row r="61" spans="2:11" ht="20.25" x14ac:dyDescent="0.3">
      <c r="B61" s="82"/>
      <c r="C61" s="92"/>
      <c r="D61" s="92"/>
      <c r="E61" s="92"/>
      <c r="F61" s="122" t="s">
        <v>6</v>
      </c>
      <c r="G61" s="122"/>
      <c r="H61" s="92"/>
      <c r="I61" s="92"/>
      <c r="J61" s="92"/>
      <c r="K61" s="92"/>
    </row>
    <row r="62" spans="2:11" ht="15.75" x14ac:dyDescent="0.25">
      <c r="B62" s="82"/>
      <c r="C62" s="92"/>
      <c r="D62" s="92"/>
      <c r="E62" s="92"/>
      <c r="F62" s="123"/>
      <c r="G62" s="123"/>
      <c r="H62" s="92"/>
      <c r="I62" s="92"/>
      <c r="J62" s="92"/>
      <c r="K62" s="92"/>
    </row>
    <row r="63" spans="2:11" ht="18" x14ac:dyDescent="0.25">
      <c r="B63" s="82"/>
      <c r="C63" s="92"/>
      <c r="D63" s="92"/>
      <c r="E63" s="92"/>
      <c r="F63" s="124" t="s">
        <v>7</v>
      </c>
      <c r="G63" s="124"/>
      <c r="H63" s="92"/>
      <c r="I63" s="92"/>
      <c r="J63" s="92"/>
      <c r="K63" s="92"/>
    </row>
    <row r="64" spans="2:11" ht="18" x14ac:dyDescent="0.25">
      <c r="B64" s="83"/>
      <c r="C64" s="92"/>
      <c r="D64" s="92"/>
      <c r="E64" s="92"/>
      <c r="F64" s="124"/>
      <c r="G64" s="124"/>
      <c r="H64" s="92"/>
      <c r="I64" s="92"/>
      <c r="J64" s="92"/>
      <c r="K64" s="92"/>
    </row>
    <row r="65" spans="2:11" ht="15.75" x14ac:dyDescent="0.25">
      <c r="B65" s="82"/>
      <c r="C65" s="1"/>
      <c r="D65" s="1"/>
      <c r="E65" s="1"/>
      <c r="F65" s="2"/>
      <c r="G65" s="2"/>
      <c r="H65" s="1"/>
      <c r="I65" s="1"/>
      <c r="J65" s="1"/>
      <c r="K65" s="1"/>
    </row>
    <row r="66" spans="2:11" ht="15.75" x14ac:dyDescent="0.25">
      <c r="B66" s="82"/>
      <c r="C66" s="1" t="s">
        <v>8</v>
      </c>
      <c r="D66" s="189"/>
      <c r="E66" s="154"/>
      <c r="F66" s="154"/>
      <c r="G66" s="155"/>
      <c r="H66" s="184" t="s">
        <v>9</v>
      </c>
      <c r="I66" s="340">
        <f ca="1">NOW()</f>
        <v>41283.403063773148</v>
      </c>
      <c r="J66" s="341"/>
      <c r="K66" s="1"/>
    </row>
    <row r="67" spans="2:11" ht="15.75" x14ac:dyDescent="0.25">
      <c r="B67" s="82"/>
      <c r="C67" s="1" t="s">
        <v>10</v>
      </c>
      <c r="D67" s="189"/>
      <c r="E67" s="154"/>
      <c r="F67" s="154"/>
      <c r="G67" s="155"/>
      <c r="H67" s="5"/>
      <c r="I67" s="6"/>
      <c r="J67" s="1"/>
      <c r="K67" s="1"/>
    </row>
    <row r="68" spans="2:11" ht="15.75" x14ac:dyDescent="0.25">
      <c r="B68" s="82"/>
      <c r="C68" s="1" t="s">
        <v>11</v>
      </c>
      <c r="D68" s="189"/>
      <c r="E68" s="154"/>
      <c r="F68" s="154"/>
      <c r="G68" s="155"/>
      <c r="H68" s="5"/>
      <c r="I68" s="6"/>
      <c r="J68" s="1"/>
      <c r="K68" s="1"/>
    </row>
    <row r="69" spans="2:11" ht="15.75" x14ac:dyDescent="0.25">
      <c r="B69" s="82"/>
      <c r="C69" s="1" t="s">
        <v>12</v>
      </c>
      <c r="D69" s="189"/>
      <c r="E69" s="154"/>
      <c r="F69" s="154"/>
      <c r="G69" s="155"/>
      <c r="H69" s="5"/>
      <c r="I69" s="5"/>
      <c r="J69" s="5"/>
      <c r="K69" s="5"/>
    </row>
    <row r="70" spans="2:11" ht="15.75" x14ac:dyDescent="0.25">
      <c r="B70" s="82"/>
      <c r="C70" s="160"/>
      <c r="D70" s="164"/>
      <c r="E70" s="165"/>
      <c r="F70" s="166"/>
      <c r="G70" s="166"/>
      <c r="H70" s="166"/>
      <c r="I70" s="166"/>
      <c r="J70" s="166"/>
      <c r="K70" s="166"/>
    </row>
    <row r="71" spans="2:11" ht="15.75" x14ac:dyDescent="0.25">
      <c r="B71" s="82"/>
      <c r="C71" s="160"/>
      <c r="D71" s="160"/>
      <c r="E71" s="160"/>
      <c r="F71" s="166"/>
      <c r="G71" s="166"/>
      <c r="H71" s="166"/>
      <c r="I71" s="166"/>
      <c r="J71" s="166"/>
      <c r="K71" s="166"/>
    </row>
    <row r="72" spans="2:11" ht="15.75" x14ac:dyDescent="0.25">
      <c r="B72" s="82"/>
      <c r="C72" s="1" t="s">
        <v>15</v>
      </c>
      <c r="D72" s="12"/>
      <c r="E72" s="253"/>
      <c r="F72" s="5" t="s">
        <v>13</v>
      </c>
      <c r="G72" s="8"/>
      <c r="H72" s="9"/>
      <c r="I72" s="10"/>
      <c r="J72" s="82"/>
      <c r="K72" s="82"/>
    </row>
    <row r="73" spans="2:11" ht="15.75" x14ac:dyDescent="0.25">
      <c r="B73" s="82"/>
      <c r="C73" s="1"/>
      <c r="D73" s="12"/>
      <c r="E73" s="160"/>
      <c r="F73" s="160"/>
      <c r="G73" s="254"/>
      <c r="H73" s="160"/>
      <c r="I73" s="160"/>
      <c r="J73" s="162"/>
      <c r="K73" s="162"/>
    </row>
    <row r="74" spans="2:11" ht="15.75" x14ac:dyDescent="0.25">
      <c r="B74" s="82"/>
      <c r="C74" s="1"/>
      <c r="D74" s="15" t="s">
        <v>16</v>
      </c>
      <c r="E74" s="160"/>
      <c r="F74" s="160"/>
      <c r="G74" s="160"/>
      <c r="H74" s="160"/>
      <c r="I74" s="160"/>
      <c r="J74" s="161"/>
      <c r="K74" s="161"/>
    </row>
    <row r="75" spans="2:11" ht="15.75" x14ac:dyDescent="0.25">
      <c r="B75" s="82"/>
      <c r="C75" s="1" t="s">
        <v>17</v>
      </c>
      <c r="D75" s="232"/>
      <c r="E75" s="160"/>
      <c r="F75" s="160"/>
      <c r="G75" s="160"/>
      <c r="H75" s="160"/>
      <c r="I75" s="160"/>
      <c r="J75" s="160"/>
      <c r="K75" s="160"/>
    </row>
    <row r="76" spans="2:11" ht="15.75" x14ac:dyDescent="0.25">
      <c r="B76" s="82"/>
      <c r="C76" s="1" t="s">
        <v>18</v>
      </c>
      <c r="D76" s="232"/>
      <c r="E76" s="160"/>
      <c r="F76" s="160"/>
      <c r="G76" s="160"/>
      <c r="H76" s="160"/>
      <c r="I76" s="160"/>
      <c r="J76" s="160"/>
      <c r="K76" s="160"/>
    </row>
    <row r="77" spans="2:11" ht="15.75" x14ac:dyDescent="0.25">
      <c r="B77" s="82"/>
      <c r="C77" s="1" t="s">
        <v>19</v>
      </c>
      <c r="D77" s="232"/>
      <c r="E77" s="160"/>
      <c r="F77" s="160"/>
      <c r="G77" s="160"/>
      <c r="H77" s="160"/>
      <c r="I77" s="160"/>
      <c r="J77" s="160"/>
      <c r="K77" s="160"/>
    </row>
    <row r="78" spans="2:11" ht="15.75" x14ac:dyDescent="0.25">
      <c r="B78" s="82"/>
      <c r="C78" s="1" t="s">
        <v>20</v>
      </c>
      <c r="D78" s="232"/>
      <c r="E78" s="160"/>
      <c r="F78" s="160"/>
      <c r="G78" s="160"/>
      <c r="H78" s="160"/>
      <c r="I78" s="160"/>
      <c r="J78" s="160"/>
      <c r="K78" s="160"/>
    </row>
    <row r="79" spans="2:11" ht="15.75" x14ac:dyDescent="0.25">
      <c r="B79" s="82"/>
      <c r="C79" s="1" t="s">
        <v>21</v>
      </c>
      <c r="D79" s="232"/>
      <c r="E79" s="160"/>
      <c r="F79" s="160"/>
      <c r="G79" s="160"/>
      <c r="H79" s="160"/>
      <c r="I79" s="160"/>
      <c r="J79" s="160"/>
      <c r="K79" s="160"/>
    </row>
    <row r="80" spans="2:11" ht="15.75" x14ac:dyDescent="0.25">
      <c r="B80" s="82"/>
      <c r="C80" s="1" t="s">
        <v>22</v>
      </c>
      <c r="D80" s="232"/>
      <c r="E80" s="160"/>
      <c r="F80" s="160"/>
      <c r="G80" s="160"/>
      <c r="H80" s="160"/>
      <c r="I80" s="160"/>
      <c r="J80" s="160"/>
      <c r="K80" s="160"/>
    </row>
    <row r="81" spans="2:11" ht="15.75" x14ac:dyDescent="0.25">
      <c r="B81" s="82"/>
      <c r="C81" s="160"/>
      <c r="D81" s="160"/>
      <c r="E81" s="160"/>
      <c r="F81" s="161"/>
      <c r="G81" s="161"/>
      <c r="H81" s="160"/>
      <c r="I81" s="160"/>
      <c r="J81" s="160"/>
      <c r="K81" s="160"/>
    </row>
    <row r="82" spans="2:11" ht="15.75" x14ac:dyDescent="0.25">
      <c r="B82" s="82"/>
      <c r="C82" s="160"/>
      <c r="D82" s="160"/>
      <c r="E82" s="160"/>
      <c r="F82" s="160"/>
      <c r="G82" s="160"/>
      <c r="H82" s="160"/>
      <c r="I82" s="160"/>
      <c r="J82" s="160"/>
      <c r="K82" s="160"/>
    </row>
    <row r="83" spans="2:11" ht="15.75" x14ac:dyDescent="0.25">
      <c r="B83" s="82"/>
      <c r="C83" s="160"/>
      <c r="D83" s="160"/>
      <c r="E83" s="160"/>
      <c r="F83" s="161"/>
      <c r="G83" s="161"/>
      <c r="H83" s="160"/>
      <c r="I83" s="160"/>
      <c r="J83" s="160"/>
      <c r="K83" s="160"/>
    </row>
    <row r="84" spans="2:11" ht="15.75" x14ac:dyDescent="0.25">
      <c r="B84" s="82"/>
      <c r="C84" s="160" t="s">
        <v>23</v>
      </c>
      <c r="D84" s="160"/>
      <c r="E84" s="160"/>
      <c r="F84" s="160"/>
      <c r="G84" s="160"/>
      <c r="H84" s="163"/>
      <c r="I84" s="160"/>
      <c r="J84" s="160"/>
      <c r="K84" s="160"/>
    </row>
    <row r="85" spans="2:11" ht="15.75" x14ac:dyDescent="0.25">
      <c r="B85" s="82"/>
      <c r="C85" s="16" t="s">
        <v>24</v>
      </c>
      <c r="D85" s="187" t="s">
        <v>157</v>
      </c>
      <c r="E85" s="233" t="s">
        <v>25</v>
      </c>
      <c r="F85" s="233" t="s">
        <v>26</v>
      </c>
      <c r="G85" s="234" t="s">
        <v>27</v>
      </c>
      <c r="H85" s="92"/>
      <c r="I85" s="188" t="s">
        <v>127</v>
      </c>
      <c r="J85" s="1"/>
      <c r="K85" s="1"/>
    </row>
    <row r="86" spans="2:11" ht="15.75" x14ac:dyDescent="0.25">
      <c r="B86" s="82"/>
      <c r="C86" s="17" t="s">
        <v>28</v>
      </c>
      <c r="D86" s="18" t="s">
        <v>158</v>
      </c>
      <c r="E86" s="18"/>
      <c r="F86" s="18"/>
      <c r="G86" s="18"/>
      <c r="H86" s="18"/>
      <c r="I86" s="19"/>
      <c r="J86" s="1"/>
      <c r="K86" s="1"/>
    </row>
    <row r="87" spans="2:11" ht="15.75" x14ac:dyDescent="0.25">
      <c r="B87" s="82"/>
      <c r="C87" s="17" t="s">
        <v>29</v>
      </c>
      <c r="D87" s="18"/>
      <c r="E87" s="18"/>
      <c r="F87" s="18"/>
      <c r="G87" s="18"/>
      <c r="H87" s="18"/>
      <c r="I87" s="19"/>
      <c r="J87" s="1"/>
      <c r="K87" s="1"/>
    </row>
    <row r="88" spans="2:11" ht="15.75" x14ac:dyDescent="0.25">
      <c r="B88" s="82"/>
      <c r="C88" s="261" t="s">
        <v>30</v>
      </c>
      <c r="D88" s="20"/>
      <c r="E88" s="20"/>
      <c r="F88" s="20"/>
      <c r="G88" s="20"/>
      <c r="H88" s="20"/>
      <c r="I88" s="21"/>
      <c r="J88" s="1"/>
      <c r="K88" s="1"/>
    </row>
    <row r="89" spans="2:11" ht="15.75" x14ac:dyDescent="0.25">
      <c r="B89" s="82"/>
      <c r="C89" s="11" t="s">
        <v>14</v>
      </c>
      <c r="D89" s="1"/>
      <c r="E89" s="1"/>
      <c r="F89" s="11"/>
      <c r="G89" s="11"/>
      <c r="H89" s="1"/>
      <c r="I89" s="1"/>
      <c r="J89" s="1"/>
      <c r="K89" s="1"/>
    </row>
    <row r="90" spans="2:11" ht="15.75" x14ac:dyDescent="0.25">
      <c r="B90" s="82"/>
      <c r="C90" s="1" t="s">
        <v>31</v>
      </c>
      <c r="D90" s="1"/>
      <c r="E90" s="7"/>
      <c r="F90" s="22"/>
      <c r="G90" s="22"/>
      <c r="H90" s="22"/>
      <c r="I90" s="23"/>
      <c r="J90" s="1"/>
      <c r="K90" s="1"/>
    </row>
    <row r="91" spans="2:11" ht="15.75" x14ac:dyDescent="0.25">
      <c r="B91" s="82"/>
      <c r="C91" s="1"/>
      <c r="D91" s="1"/>
      <c r="E91" s="13"/>
      <c r="F91" s="13"/>
      <c r="G91" s="13"/>
      <c r="H91" s="14"/>
      <c r="I91" s="14"/>
      <c r="J91" s="1"/>
      <c r="K91" s="1"/>
    </row>
    <row r="92" spans="2:11" ht="15.75" x14ac:dyDescent="0.25">
      <c r="B92" s="82"/>
      <c r="C92" s="1" t="s">
        <v>32</v>
      </c>
      <c r="D92" s="1"/>
      <c r="E92" s="7"/>
      <c r="F92" s="22"/>
      <c r="G92" s="22"/>
      <c r="H92" s="22"/>
      <c r="I92" s="23"/>
      <c r="J92" s="1"/>
      <c r="K92" s="1"/>
    </row>
    <row r="93" spans="2:11" ht="15.75" x14ac:dyDescent="0.25">
      <c r="B93" s="82"/>
      <c r="C93" s="1"/>
      <c r="D93" s="1"/>
      <c r="E93" s="173"/>
      <c r="F93" s="231"/>
      <c r="G93" s="231"/>
      <c r="H93" s="231"/>
      <c r="I93" s="231"/>
      <c r="J93" s="1"/>
      <c r="K93" s="1"/>
    </row>
    <row r="94" spans="2:11" ht="15.75" x14ac:dyDescent="0.25">
      <c r="B94" s="82"/>
      <c r="C94" s="1" t="s">
        <v>194</v>
      </c>
      <c r="D94" s="1"/>
      <c r="E94" s="16"/>
      <c r="F94" s="225"/>
      <c r="G94" s="225"/>
      <c r="H94" s="225"/>
      <c r="I94" s="226"/>
      <c r="J94" s="1"/>
      <c r="K94" s="1"/>
    </row>
    <row r="95" spans="2:11" ht="15.75" x14ac:dyDescent="0.25">
      <c r="B95" s="82"/>
      <c r="C95" s="230" t="s">
        <v>195</v>
      </c>
      <c r="D95" s="1"/>
      <c r="E95" s="227"/>
      <c r="F95" s="228"/>
      <c r="G95" s="228"/>
      <c r="H95" s="228"/>
      <c r="I95" s="229"/>
      <c r="J95" s="1"/>
      <c r="K95" s="1"/>
    </row>
    <row r="96" spans="2:11" ht="15.75" x14ac:dyDescent="0.25">
      <c r="B96" s="82"/>
      <c r="C96" s="1"/>
      <c r="D96" s="1"/>
      <c r="E96" s="39"/>
      <c r="F96" s="224"/>
      <c r="G96" s="224"/>
      <c r="H96" s="224"/>
      <c r="I96" s="224"/>
      <c r="J96" s="1"/>
      <c r="K96" s="1"/>
    </row>
    <row r="97" spans="2:11" ht="15.75" x14ac:dyDescent="0.25">
      <c r="B97" s="82"/>
      <c r="C97" s="1"/>
      <c r="D97" s="1"/>
      <c r="E97" s="1"/>
      <c r="F97" s="1"/>
      <c r="G97" s="1"/>
      <c r="H97" s="24"/>
      <c r="I97" s="24"/>
      <c r="J97" s="1"/>
      <c r="K97" s="1"/>
    </row>
    <row r="98" spans="2:11" ht="15.75" x14ac:dyDescent="0.25">
      <c r="B98" s="83"/>
      <c r="C98" s="92"/>
      <c r="D98" s="92"/>
      <c r="E98" s="92"/>
      <c r="F98" s="92"/>
      <c r="G98" s="92"/>
      <c r="H98" s="185"/>
      <c r="I98" s="185"/>
      <c r="J98" s="92"/>
      <c r="K98" s="92"/>
    </row>
    <row r="99" spans="2:11" ht="15.75" x14ac:dyDescent="0.25">
      <c r="B99" s="83"/>
      <c r="C99" s="92"/>
      <c r="D99" s="92"/>
      <c r="E99" s="92"/>
      <c r="F99" s="92"/>
      <c r="G99" s="92"/>
      <c r="H99" s="185"/>
      <c r="I99" s="185"/>
      <c r="J99" s="92"/>
      <c r="K99" s="92"/>
    </row>
    <row r="100" spans="2:11" ht="18" x14ac:dyDescent="0.25">
      <c r="B100" s="83"/>
      <c r="C100" s="92"/>
      <c r="D100" s="92"/>
      <c r="E100" s="92"/>
      <c r="F100" s="124" t="s">
        <v>33</v>
      </c>
      <c r="G100" s="92"/>
      <c r="H100" s="185"/>
      <c r="I100" s="185"/>
      <c r="J100" s="92"/>
      <c r="K100" s="92"/>
    </row>
    <row r="101" spans="2:11" x14ac:dyDescent="0.25">
      <c r="B101" s="83"/>
      <c r="C101" s="83"/>
      <c r="D101" s="83"/>
      <c r="E101" s="83"/>
      <c r="G101" s="83"/>
      <c r="H101" s="83"/>
      <c r="I101" s="83"/>
      <c r="J101" s="83"/>
      <c r="K101" s="83"/>
    </row>
    <row r="102" spans="2:11" ht="18" x14ac:dyDescent="0.25">
      <c r="B102" s="82"/>
      <c r="C102" s="25"/>
      <c r="D102" s="25"/>
      <c r="E102" s="25"/>
      <c r="F102" s="82"/>
      <c r="G102" s="3"/>
      <c r="H102" s="26"/>
      <c r="I102" s="26"/>
      <c r="J102" s="26"/>
      <c r="K102" s="26"/>
    </row>
    <row r="103" spans="2:11" ht="15.75" x14ac:dyDescent="0.25">
      <c r="B103" s="82"/>
      <c r="C103" s="25"/>
      <c r="D103" s="25"/>
      <c r="E103" s="25"/>
      <c r="F103" s="2"/>
      <c r="G103" s="2"/>
      <c r="H103" s="26"/>
      <c r="I103" s="26"/>
      <c r="J103" s="26"/>
      <c r="K103" s="26"/>
    </row>
    <row r="104" spans="2:11" ht="15.75" x14ac:dyDescent="0.25">
      <c r="B104" s="82"/>
      <c r="C104" s="25" t="s">
        <v>34</v>
      </c>
      <c r="D104" s="189"/>
      <c r="E104" s="154"/>
      <c r="F104" s="154"/>
      <c r="G104" s="155"/>
      <c r="H104" s="183" t="s">
        <v>9</v>
      </c>
      <c r="I104" s="340">
        <f ca="1">NOW()</f>
        <v>41283.403063773148</v>
      </c>
      <c r="J104" s="341"/>
      <c r="K104" s="27"/>
    </row>
    <row r="105" spans="2:11" ht="15.75" x14ac:dyDescent="0.25">
      <c r="B105" s="82"/>
      <c r="C105" s="25" t="s">
        <v>10</v>
      </c>
      <c r="D105" s="189"/>
      <c r="E105" s="154"/>
      <c r="F105" s="154"/>
      <c r="G105" s="155"/>
      <c r="H105" s="26"/>
      <c r="I105" s="28"/>
      <c r="J105" s="27"/>
      <c r="K105" s="27"/>
    </row>
    <row r="106" spans="2:11" ht="15.75" x14ac:dyDescent="0.25">
      <c r="B106" s="82"/>
      <c r="C106" s="25" t="s">
        <v>11</v>
      </c>
      <c r="D106" s="189"/>
      <c r="E106" s="154"/>
      <c r="F106" s="154"/>
      <c r="G106" s="155"/>
      <c r="H106" s="26"/>
      <c r="I106" s="28"/>
      <c r="J106" s="27"/>
      <c r="K106" s="27"/>
    </row>
    <row r="107" spans="2:11" ht="15.75" x14ac:dyDescent="0.25">
      <c r="B107" s="82"/>
      <c r="C107" s="25" t="s">
        <v>12</v>
      </c>
      <c r="D107" s="189"/>
      <c r="E107" s="154"/>
      <c r="F107" s="154"/>
      <c r="G107" s="155"/>
      <c r="H107" s="26"/>
      <c r="I107" s="28"/>
      <c r="J107" s="27"/>
      <c r="K107" s="27"/>
    </row>
    <row r="108" spans="2:11" ht="15.75" x14ac:dyDescent="0.25">
      <c r="B108" s="82"/>
      <c r="C108" s="25"/>
      <c r="D108" s="93"/>
      <c r="E108" s="29"/>
      <c r="F108" s="26"/>
      <c r="G108" s="26"/>
      <c r="H108" s="26"/>
      <c r="I108" s="27"/>
      <c r="J108" s="27"/>
      <c r="K108" s="27"/>
    </row>
    <row r="109" spans="2:11" ht="15.75" x14ac:dyDescent="0.25">
      <c r="B109" s="82"/>
      <c r="C109" s="46" t="s">
        <v>165</v>
      </c>
      <c r="D109" s="47"/>
      <c r="E109" s="82"/>
      <c r="F109" s="48" t="s">
        <v>44</v>
      </c>
      <c r="G109" s="48" t="s">
        <v>45</v>
      </c>
      <c r="H109" s="26"/>
      <c r="I109" s="49"/>
      <c r="J109" s="50"/>
      <c r="K109" s="50"/>
    </row>
    <row r="110" spans="2:11" ht="15.75" x14ac:dyDescent="0.25">
      <c r="B110" s="82"/>
      <c r="C110" s="47" t="s">
        <v>166</v>
      </c>
      <c r="D110" s="205"/>
      <c r="E110" s="275"/>
      <c r="F110" s="243"/>
      <c r="G110" s="51"/>
      <c r="H110" s="26"/>
      <c r="I110" s="49">
        <f>G110*F110</f>
        <v>0</v>
      </c>
      <c r="J110" s="50"/>
      <c r="K110" s="50"/>
    </row>
    <row r="111" spans="2:11" ht="15.75" x14ac:dyDescent="0.25">
      <c r="B111" s="82"/>
      <c r="C111" s="47" t="s">
        <v>46</v>
      </c>
      <c r="D111" s="205"/>
      <c r="E111" s="276"/>
      <c r="F111" s="243"/>
      <c r="G111" s="51"/>
      <c r="H111" s="26"/>
      <c r="I111" s="49">
        <f>G111*F111</f>
        <v>0</v>
      </c>
      <c r="J111" s="50"/>
      <c r="K111" s="50"/>
    </row>
    <row r="112" spans="2:11" ht="15.75" x14ac:dyDescent="0.25">
      <c r="B112" s="82"/>
      <c r="C112" s="47" t="s">
        <v>47</v>
      </c>
      <c r="D112" s="205"/>
      <c r="E112" s="276"/>
      <c r="F112" s="243"/>
      <c r="G112" s="51"/>
      <c r="H112" s="26"/>
      <c r="I112" s="49">
        <f>G112*F112</f>
        <v>0</v>
      </c>
      <c r="J112" s="50"/>
      <c r="K112" s="50"/>
    </row>
    <row r="113" spans="2:11" ht="15.75" x14ac:dyDescent="0.25">
      <c r="B113" s="82"/>
      <c r="C113" s="47" t="s">
        <v>48</v>
      </c>
      <c r="D113" s="205"/>
      <c r="E113" s="276"/>
      <c r="F113" s="243"/>
      <c r="G113" s="51"/>
      <c r="H113" s="26"/>
      <c r="I113" s="49">
        <f>G113*F113</f>
        <v>0</v>
      </c>
      <c r="J113" s="50"/>
      <c r="K113" s="50"/>
    </row>
    <row r="114" spans="2:11" ht="15.75" x14ac:dyDescent="0.25">
      <c r="B114" s="82"/>
      <c r="C114" s="25" t="s">
        <v>49</v>
      </c>
      <c r="D114" s="25"/>
      <c r="E114" s="82"/>
      <c r="F114" s="26"/>
      <c r="G114" s="45"/>
      <c r="H114" s="26"/>
      <c r="I114" s="37">
        <f>G114</f>
        <v>0</v>
      </c>
      <c r="J114" s="38">
        <f>SUM(I110:I114)</f>
        <v>0</v>
      </c>
      <c r="K114" s="42"/>
    </row>
    <row r="115" spans="2:11" ht="15.75" x14ac:dyDescent="0.25">
      <c r="B115" s="82"/>
      <c r="C115" s="25"/>
      <c r="D115" s="30"/>
      <c r="E115" s="29"/>
      <c r="F115" s="26"/>
      <c r="G115" s="26"/>
      <c r="H115" s="26"/>
      <c r="I115" s="27"/>
      <c r="J115" s="27"/>
      <c r="K115" s="27"/>
    </row>
    <row r="116" spans="2:11" ht="15.75" x14ac:dyDescent="0.25">
      <c r="B116" s="82"/>
      <c r="C116" s="31" t="s">
        <v>35</v>
      </c>
      <c r="D116" s="25"/>
      <c r="E116" s="26" t="s">
        <v>36</v>
      </c>
      <c r="F116" s="25" t="s">
        <v>37</v>
      </c>
      <c r="G116" s="25"/>
      <c r="H116" s="32"/>
      <c r="I116" s="26" t="s">
        <v>38</v>
      </c>
      <c r="J116" s="26"/>
      <c r="K116" s="26"/>
    </row>
    <row r="117" spans="2:11" ht="15.75" x14ac:dyDescent="0.25">
      <c r="B117" s="82"/>
      <c r="C117" s="4" t="s">
        <v>39</v>
      </c>
      <c r="D117" s="33"/>
      <c r="E117" s="34">
        <v>1</v>
      </c>
      <c r="F117" s="35">
        <v>800</v>
      </c>
      <c r="G117" s="41"/>
      <c r="H117" s="32"/>
      <c r="I117" s="36">
        <f>E117*F117</f>
        <v>800</v>
      </c>
      <c r="J117" s="26"/>
      <c r="K117" s="26"/>
    </row>
    <row r="118" spans="2:11" ht="15.75" x14ac:dyDescent="0.25">
      <c r="B118" s="82"/>
      <c r="C118" s="4" t="s">
        <v>40</v>
      </c>
      <c r="D118" s="33"/>
      <c r="E118" s="34"/>
      <c r="F118" s="35"/>
      <c r="G118" s="41"/>
      <c r="H118" s="32"/>
      <c r="I118" s="36">
        <f>E118*F118</f>
        <v>0</v>
      </c>
      <c r="J118" s="26"/>
      <c r="K118" s="26"/>
    </row>
    <row r="119" spans="2:11" ht="15.75" x14ac:dyDescent="0.25">
      <c r="B119" s="82"/>
      <c r="C119" s="4" t="s">
        <v>41</v>
      </c>
      <c r="D119" s="33"/>
      <c r="E119" s="34"/>
      <c r="F119" s="35"/>
      <c r="G119" s="41"/>
      <c r="H119" s="32"/>
      <c r="I119" s="36">
        <f>E119*F119</f>
        <v>0</v>
      </c>
      <c r="J119" s="26"/>
      <c r="K119" s="26"/>
    </row>
    <row r="120" spans="2:11" ht="15.75" x14ac:dyDescent="0.25">
      <c r="B120" s="82"/>
      <c r="C120" s="4" t="s">
        <v>42</v>
      </c>
      <c r="D120" s="33"/>
      <c r="E120" s="34"/>
      <c r="F120" s="35"/>
      <c r="G120" s="41"/>
      <c r="H120" s="32"/>
      <c r="I120" s="36">
        <f>E120*F120</f>
        <v>0</v>
      </c>
      <c r="J120" s="26"/>
      <c r="K120" s="26"/>
    </row>
    <row r="121" spans="2:11" ht="15.75" x14ac:dyDescent="0.25">
      <c r="B121" s="82"/>
      <c r="C121" s="7"/>
      <c r="D121" s="33"/>
      <c r="E121" s="34"/>
      <c r="F121" s="35"/>
      <c r="G121" s="41"/>
      <c r="H121" s="26"/>
      <c r="I121" s="37">
        <f>E121*F121</f>
        <v>0</v>
      </c>
      <c r="J121" s="38">
        <f>SUM(I117:I121)</f>
        <v>800</v>
      </c>
      <c r="K121" s="42"/>
    </row>
    <row r="122" spans="2:11" ht="15.75" x14ac:dyDescent="0.25">
      <c r="B122" s="82"/>
      <c r="C122" s="39"/>
      <c r="D122" s="39"/>
      <c r="E122" s="40"/>
      <c r="F122" s="41"/>
      <c r="G122" s="41"/>
      <c r="H122" s="26"/>
      <c r="I122" s="36"/>
      <c r="J122" s="42"/>
      <c r="K122" s="42"/>
    </row>
    <row r="123" spans="2:11" ht="15.75" x14ac:dyDescent="0.25">
      <c r="B123" s="82"/>
      <c r="C123" s="43" t="s">
        <v>43</v>
      </c>
      <c r="D123" s="39"/>
      <c r="E123" s="44"/>
      <c r="F123" s="35"/>
      <c r="G123" s="40"/>
      <c r="H123" s="26"/>
      <c r="I123" s="180"/>
      <c r="J123" s="38">
        <f>F123</f>
        <v>0</v>
      </c>
      <c r="K123" s="42"/>
    </row>
    <row r="124" spans="2:11" ht="15.75" x14ac:dyDescent="0.25">
      <c r="B124" s="82"/>
      <c r="C124" s="39"/>
      <c r="D124" s="39"/>
      <c r="E124" s="40"/>
      <c r="F124" s="41"/>
      <c r="G124" s="41"/>
      <c r="H124" s="26"/>
      <c r="I124" s="36"/>
      <c r="J124" s="42"/>
      <c r="K124" s="42"/>
    </row>
    <row r="125" spans="2:11" ht="15.75" x14ac:dyDescent="0.25">
      <c r="B125" s="82"/>
      <c r="C125" s="52" t="s">
        <v>50</v>
      </c>
      <c r="D125" s="30"/>
      <c r="E125" s="53"/>
      <c r="F125" s="53"/>
      <c r="G125" s="53"/>
      <c r="H125" s="26"/>
      <c r="I125" s="49"/>
      <c r="J125" s="50"/>
      <c r="K125" s="50"/>
    </row>
    <row r="126" spans="2:11" ht="30" x14ac:dyDescent="0.25">
      <c r="B126" s="82"/>
      <c r="C126" s="54" t="s">
        <v>51</v>
      </c>
      <c r="D126" s="54" t="s">
        <v>52</v>
      </c>
      <c r="E126" s="64" t="s">
        <v>121</v>
      </c>
      <c r="F126" s="63" t="s">
        <v>122</v>
      </c>
      <c r="G126" s="32" t="s">
        <v>53</v>
      </c>
      <c r="H126" s="32" t="s">
        <v>54</v>
      </c>
      <c r="I126" s="49"/>
      <c r="J126" s="50"/>
      <c r="K126" s="50"/>
    </row>
    <row r="127" spans="2:11" ht="15.75" x14ac:dyDescent="0.25">
      <c r="B127" s="82"/>
      <c r="C127" s="55"/>
      <c r="D127" s="55"/>
      <c r="E127" s="156"/>
      <c r="F127" s="156"/>
      <c r="G127" s="56"/>
      <c r="H127" s="57"/>
      <c r="I127" s="49">
        <f t="shared" ref="I127:I133" si="0">H127*G127</f>
        <v>0</v>
      </c>
      <c r="J127" s="50"/>
      <c r="K127" s="50"/>
    </row>
    <row r="128" spans="2:11" ht="15.75" x14ac:dyDescent="0.25">
      <c r="B128" s="82"/>
      <c r="C128" s="55"/>
      <c r="D128" s="55"/>
      <c r="E128" s="156"/>
      <c r="F128" s="156"/>
      <c r="G128" s="56"/>
      <c r="H128" s="57"/>
      <c r="I128" s="49">
        <f t="shared" si="0"/>
        <v>0</v>
      </c>
      <c r="J128" s="50"/>
      <c r="K128" s="50"/>
    </row>
    <row r="129" spans="2:11" ht="15.75" x14ac:dyDescent="0.25">
      <c r="B129" s="82"/>
      <c r="C129" s="55"/>
      <c r="D129" s="55"/>
      <c r="E129" s="156"/>
      <c r="F129" s="156"/>
      <c r="G129" s="56"/>
      <c r="H129" s="57"/>
      <c r="I129" s="49">
        <f t="shared" si="0"/>
        <v>0</v>
      </c>
      <c r="J129" s="50"/>
      <c r="K129" s="50"/>
    </row>
    <row r="130" spans="2:11" ht="15.75" x14ac:dyDescent="0.25">
      <c r="B130" s="82"/>
      <c r="C130" s="55"/>
      <c r="D130" s="55"/>
      <c r="E130" s="156"/>
      <c r="F130" s="156"/>
      <c r="G130" s="56"/>
      <c r="H130" s="57"/>
      <c r="I130" s="49">
        <f t="shared" si="0"/>
        <v>0</v>
      </c>
      <c r="J130" s="50"/>
      <c r="K130" s="50"/>
    </row>
    <row r="131" spans="2:11" ht="15.75" x14ac:dyDescent="0.25">
      <c r="B131" s="82"/>
      <c r="C131" s="55"/>
      <c r="D131" s="55"/>
      <c r="E131" s="156"/>
      <c r="F131" s="156"/>
      <c r="G131" s="56"/>
      <c r="H131" s="57"/>
      <c r="I131" s="49">
        <f t="shared" si="0"/>
        <v>0</v>
      </c>
      <c r="J131" s="50"/>
      <c r="K131" s="50"/>
    </row>
    <row r="132" spans="2:11" ht="15.75" x14ac:dyDescent="0.25">
      <c r="B132" s="82"/>
      <c r="C132" s="55"/>
      <c r="D132" s="55"/>
      <c r="E132" s="156"/>
      <c r="F132" s="156"/>
      <c r="G132" s="56"/>
      <c r="H132" s="57"/>
      <c r="I132" s="49">
        <f t="shared" si="0"/>
        <v>0</v>
      </c>
      <c r="J132" s="50"/>
      <c r="K132" s="50"/>
    </row>
    <row r="133" spans="2:11" ht="15.75" x14ac:dyDescent="0.25">
      <c r="B133" s="82"/>
      <c r="C133" s="55"/>
      <c r="D133" s="55"/>
      <c r="E133" s="156"/>
      <c r="F133" s="156"/>
      <c r="G133" s="56"/>
      <c r="H133" s="57"/>
      <c r="I133" s="37">
        <f t="shared" si="0"/>
        <v>0</v>
      </c>
      <c r="J133" s="38">
        <f>SUM(I127:I133)</f>
        <v>0</v>
      </c>
      <c r="K133" s="42"/>
    </row>
    <row r="134" spans="2:11" ht="15.75" x14ac:dyDescent="0.25">
      <c r="B134" s="82"/>
      <c r="C134" s="173"/>
      <c r="D134" s="173"/>
      <c r="E134" s="177"/>
      <c r="F134" s="177"/>
      <c r="G134" s="177"/>
      <c r="H134" s="168"/>
      <c r="I134" s="178"/>
      <c r="J134" s="179"/>
      <c r="K134" s="179"/>
    </row>
    <row r="135" spans="2:11" ht="15.75" x14ac:dyDescent="0.25">
      <c r="B135" s="82"/>
      <c r="C135" s="167" t="s">
        <v>167</v>
      </c>
      <c r="D135" s="47"/>
      <c r="E135" s="238"/>
      <c r="F135" s="57"/>
      <c r="G135" s="85"/>
      <c r="H135" s="26"/>
      <c r="I135" s="49">
        <f>E135*F135</f>
        <v>0</v>
      </c>
      <c r="J135" s="50"/>
      <c r="K135" s="50"/>
    </row>
    <row r="136" spans="2:11" ht="15.75" x14ac:dyDescent="0.25">
      <c r="B136" s="162"/>
      <c r="C136" s="167" t="s">
        <v>55</v>
      </c>
      <c r="D136" s="167"/>
      <c r="E136" s="239"/>
      <c r="F136" s="45"/>
      <c r="G136" s="176"/>
      <c r="H136" s="168"/>
      <c r="I136" s="36">
        <f>F136</f>
        <v>0</v>
      </c>
      <c r="J136" s="42"/>
      <c r="K136" s="42"/>
    </row>
    <row r="137" spans="2:11" ht="15.75" x14ac:dyDescent="0.25">
      <c r="B137" s="162"/>
      <c r="C137" s="160" t="s">
        <v>180</v>
      </c>
      <c r="D137" s="160"/>
      <c r="E137" s="240"/>
      <c r="F137" s="210"/>
      <c r="G137" s="176"/>
      <c r="H137" s="168"/>
      <c r="I137" s="49">
        <f>E137*F137</f>
        <v>0</v>
      </c>
      <c r="J137" s="42"/>
      <c r="K137" s="42"/>
    </row>
    <row r="138" spans="2:11" ht="15.75" x14ac:dyDescent="0.25">
      <c r="B138" s="162"/>
      <c r="C138" s="160" t="s">
        <v>55</v>
      </c>
      <c r="D138" s="160"/>
      <c r="E138" s="241"/>
      <c r="F138" s="211"/>
      <c r="G138" s="176"/>
      <c r="H138" s="168"/>
      <c r="I138" s="37">
        <f>F138</f>
        <v>0</v>
      </c>
      <c r="J138" s="38">
        <f>SUM(I135:I138)</f>
        <v>0</v>
      </c>
      <c r="K138" s="42"/>
    </row>
    <row r="139" spans="2:11" ht="15.75" x14ac:dyDescent="0.25">
      <c r="B139" s="162"/>
      <c r="C139" s="167"/>
      <c r="D139" s="167"/>
      <c r="E139" s="239"/>
      <c r="F139" s="176"/>
      <c r="G139" s="176"/>
      <c r="H139" s="168"/>
      <c r="I139" s="36"/>
      <c r="J139" s="42"/>
      <c r="K139" s="42"/>
    </row>
    <row r="140" spans="2:11" ht="15.75" x14ac:dyDescent="0.25">
      <c r="B140" s="162"/>
      <c r="C140" s="174" t="s">
        <v>56</v>
      </c>
      <c r="D140" s="167"/>
      <c r="E140" s="239"/>
      <c r="F140" s="168"/>
      <c r="G140" s="168"/>
      <c r="H140" s="168"/>
      <c r="I140" s="49"/>
      <c r="J140" s="50"/>
      <c r="K140" s="50"/>
    </row>
    <row r="141" spans="2:11" ht="15.75" x14ac:dyDescent="0.25">
      <c r="B141" s="162"/>
      <c r="C141" s="167" t="s">
        <v>52</v>
      </c>
      <c r="D141" s="167"/>
      <c r="E141" s="242"/>
      <c r="F141" s="175"/>
      <c r="G141" s="175"/>
      <c r="H141" s="168"/>
      <c r="I141" s="49"/>
      <c r="J141" s="50"/>
      <c r="K141" s="50"/>
    </row>
    <row r="142" spans="2:11" ht="15.75" x14ac:dyDescent="0.25">
      <c r="B142" s="82"/>
      <c r="C142" s="58"/>
      <c r="D142" s="33"/>
      <c r="E142" s="238"/>
      <c r="F142" s="59"/>
      <c r="G142" s="86"/>
      <c r="H142" s="26"/>
      <c r="I142" s="49">
        <f>F142*E142/1000</f>
        <v>0</v>
      </c>
      <c r="J142" s="50"/>
      <c r="K142" s="50"/>
    </row>
    <row r="143" spans="2:11" ht="15.75" x14ac:dyDescent="0.25">
      <c r="B143" s="82"/>
      <c r="C143" s="58"/>
      <c r="D143" s="33"/>
      <c r="E143" s="238"/>
      <c r="F143" s="59"/>
      <c r="G143" s="86"/>
      <c r="H143" s="26"/>
      <c r="I143" s="49">
        <f>F143*E143/1000</f>
        <v>0</v>
      </c>
      <c r="J143" s="50"/>
      <c r="K143" s="50"/>
    </row>
    <row r="144" spans="2:11" ht="15.75" x14ac:dyDescent="0.25">
      <c r="B144" s="82"/>
      <c r="C144" s="167" t="s">
        <v>57</v>
      </c>
      <c r="D144" s="167"/>
      <c r="E144" s="239"/>
      <c r="F144" s="45"/>
      <c r="G144" s="168"/>
      <c r="H144" s="168"/>
      <c r="I144" s="37">
        <f>F144</f>
        <v>0</v>
      </c>
      <c r="J144" s="38">
        <f>SUM(I142:I144)</f>
        <v>0</v>
      </c>
      <c r="K144" s="42"/>
    </row>
    <row r="145" spans="2:11" ht="15.75" x14ac:dyDescent="0.25">
      <c r="B145" s="82"/>
      <c r="C145" s="167"/>
      <c r="D145" s="167"/>
      <c r="E145" s="239"/>
      <c r="F145" s="168"/>
      <c r="G145" s="168"/>
      <c r="H145" s="168"/>
      <c r="I145" s="36"/>
      <c r="J145" s="50"/>
      <c r="K145" s="50"/>
    </row>
    <row r="146" spans="2:11" ht="15.75" x14ac:dyDescent="0.25">
      <c r="B146" s="82"/>
      <c r="C146" s="174" t="s">
        <v>177</v>
      </c>
      <c r="D146" s="167"/>
      <c r="E146" s="239"/>
      <c r="F146" s="168"/>
      <c r="G146" s="168"/>
      <c r="H146" s="168"/>
      <c r="I146" s="36"/>
      <c r="J146" s="50"/>
      <c r="K146" s="50"/>
    </row>
    <row r="147" spans="2:11" ht="15.75" x14ac:dyDescent="0.25">
      <c r="B147" s="82"/>
      <c r="C147" s="167" t="s">
        <v>58</v>
      </c>
      <c r="D147" s="167"/>
      <c r="E147" s="241"/>
      <c r="F147" s="166"/>
      <c r="G147" s="167"/>
      <c r="H147" s="167"/>
      <c r="I147" s="25"/>
      <c r="J147" s="50"/>
      <c r="K147" s="50"/>
    </row>
    <row r="148" spans="2:11" ht="15.75" x14ac:dyDescent="0.25">
      <c r="B148" s="82"/>
      <c r="C148" s="7"/>
      <c r="D148" s="33"/>
      <c r="E148" s="255"/>
      <c r="F148" s="256"/>
      <c r="G148" s="84"/>
      <c r="H148" s="26"/>
      <c r="I148" s="49">
        <f>F148*E148</f>
        <v>0</v>
      </c>
      <c r="J148" s="50"/>
      <c r="K148" s="50"/>
    </row>
    <row r="149" spans="2:11" ht="15.75" x14ac:dyDescent="0.25">
      <c r="B149" s="162"/>
      <c r="C149" s="167" t="s">
        <v>59</v>
      </c>
      <c r="D149" s="167"/>
      <c r="E149" s="239"/>
      <c r="F149" s="45"/>
      <c r="G149" s="168"/>
      <c r="H149" s="168"/>
      <c r="I149" s="37">
        <f>F149</f>
        <v>0</v>
      </c>
      <c r="J149" s="38">
        <f>SUM(I148:I149)</f>
        <v>0</v>
      </c>
      <c r="K149" s="42"/>
    </row>
    <row r="150" spans="2:11" ht="15.75" x14ac:dyDescent="0.25">
      <c r="B150" s="162"/>
      <c r="C150" s="167"/>
      <c r="D150" s="167"/>
      <c r="E150" s="239"/>
      <c r="F150" s="168"/>
      <c r="G150" s="168"/>
      <c r="H150" s="168"/>
      <c r="I150" s="36"/>
      <c r="J150" s="42"/>
      <c r="K150" s="42"/>
    </row>
    <row r="151" spans="2:11" ht="15.75" x14ac:dyDescent="0.25">
      <c r="B151" s="162"/>
      <c r="C151" s="174" t="s">
        <v>178</v>
      </c>
      <c r="D151" s="167"/>
      <c r="E151" s="239"/>
      <c r="F151" s="168"/>
      <c r="G151" s="168"/>
      <c r="H151" s="168"/>
      <c r="I151" s="36"/>
      <c r="J151" s="42"/>
      <c r="K151" s="42"/>
    </row>
    <row r="152" spans="2:11" ht="15.75" x14ac:dyDescent="0.25">
      <c r="B152" s="162"/>
      <c r="C152" s="167" t="s">
        <v>52</v>
      </c>
      <c r="D152" s="167"/>
      <c r="E152" s="239"/>
      <c r="F152" s="168"/>
      <c r="G152" s="168"/>
      <c r="H152" s="168"/>
      <c r="I152" s="49"/>
      <c r="J152" s="50"/>
      <c r="K152" s="50"/>
    </row>
    <row r="153" spans="2:11" ht="15.75" x14ac:dyDescent="0.25">
      <c r="B153" s="82"/>
      <c r="C153" s="7"/>
      <c r="D153" s="33"/>
      <c r="E153" s="243"/>
      <c r="F153" s="51"/>
      <c r="G153" s="84"/>
      <c r="H153" s="26"/>
      <c r="I153" s="49">
        <f>F153*E153</f>
        <v>0</v>
      </c>
      <c r="J153" s="50"/>
      <c r="K153" s="50"/>
    </row>
    <row r="154" spans="2:11" ht="15.75" x14ac:dyDescent="0.25">
      <c r="B154" s="162"/>
      <c r="C154" s="167" t="s">
        <v>60</v>
      </c>
      <c r="D154" s="167"/>
      <c r="E154" s="168"/>
      <c r="F154" s="45"/>
      <c r="G154" s="168"/>
      <c r="H154" s="168"/>
      <c r="I154" s="37">
        <f>F154</f>
        <v>0</v>
      </c>
      <c r="J154" s="38">
        <f>SUM(I153:I154)</f>
        <v>0</v>
      </c>
      <c r="K154" s="42"/>
    </row>
    <row r="155" spans="2:11" ht="15.75" x14ac:dyDescent="0.25">
      <c r="B155" s="162"/>
      <c r="C155" s="167"/>
      <c r="D155" s="167"/>
      <c r="E155" s="168"/>
      <c r="F155" s="168"/>
      <c r="G155" s="168"/>
      <c r="H155" s="168"/>
      <c r="I155" s="36"/>
      <c r="J155" s="42"/>
      <c r="K155" s="42"/>
    </row>
    <row r="156" spans="2:11" ht="15.75" x14ac:dyDescent="0.25">
      <c r="B156" s="162"/>
      <c r="C156" s="174" t="s">
        <v>179</v>
      </c>
      <c r="D156" s="167"/>
      <c r="E156" s="168"/>
      <c r="F156" s="168"/>
      <c r="G156" s="168"/>
      <c r="H156" s="168"/>
      <c r="I156" s="36"/>
      <c r="J156" s="42"/>
      <c r="K156" s="42"/>
    </row>
    <row r="157" spans="2:11" ht="15.75" x14ac:dyDescent="0.25">
      <c r="B157" s="162"/>
      <c r="C157" s="167" t="s">
        <v>52</v>
      </c>
      <c r="D157" s="167"/>
      <c r="E157" s="175"/>
      <c r="F157" s="175"/>
      <c r="G157" s="175"/>
      <c r="H157" s="168"/>
      <c r="I157" s="49"/>
      <c r="J157" s="50"/>
      <c r="K157" s="50"/>
    </row>
    <row r="158" spans="2:11" ht="15.75" x14ac:dyDescent="0.25">
      <c r="B158" s="82"/>
      <c r="C158" s="7"/>
      <c r="D158" s="33"/>
      <c r="E158" s="34"/>
      <c r="F158" s="59"/>
      <c r="G158" s="86">
        <v>700</v>
      </c>
      <c r="H158" s="26"/>
      <c r="I158" s="49">
        <f>F158*E158/1000</f>
        <v>0</v>
      </c>
      <c r="J158" s="50"/>
      <c r="K158" s="50"/>
    </row>
    <row r="159" spans="2:11" ht="15.75" x14ac:dyDescent="0.25">
      <c r="B159" s="162"/>
      <c r="C159" s="167" t="s">
        <v>57</v>
      </c>
      <c r="D159" s="167"/>
      <c r="E159" s="168"/>
      <c r="F159" s="45"/>
      <c r="G159" s="168"/>
      <c r="H159" s="168"/>
      <c r="I159" s="37">
        <f>F159</f>
        <v>0</v>
      </c>
      <c r="J159" s="38">
        <f>SUM(I158:I159)</f>
        <v>0</v>
      </c>
      <c r="K159" s="42"/>
    </row>
    <row r="160" spans="2:11" ht="15.75" x14ac:dyDescent="0.25">
      <c r="B160" s="162"/>
      <c r="C160" s="167"/>
      <c r="D160" s="167"/>
      <c r="E160" s="168"/>
      <c r="F160" s="190"/>
      <c r="G160" s="168"/>
      <c r="H160" s="168"/>
      <c r="I160" s="36"/>
      <c r="J160" s="42"/>
      <c r="K160" s="42"/>
    </row>
    <row r="161" spans="2:16" ht="16.5" thickBot="1" x14ac:dyDescent="0.3">
      <c r="B161" s="162"/>
      <c r="C161" s="169" t="s">
        <v>61</v>
      </c>
      <c r="D161" s="170"/>
      <c r="E161" s="170"/>
      <c r="F161" s="171"/>
      <c r="G161" s="171"/>
      <c r="H161" s="168"/>
      <c r="I161" s="36"/>
      <c r="J161" s="301">
        <f>'Costs &amp; Benefits'!J161</f>
        <v>1086.75</v>
      </c>
      <c r="K161" s="60"/>
    </row>
    <row r="162" spans="2:16" ht="16.5" thickTop="1" x14ac:dyDescent="0.25">
      <c r="B162" s="162"/>
      <c r="C162" s="172"/>
      <c r="D162" s="173"/>
      <c r="E162" s="167"/>
      <c r="F162" s="171"/>
      <c r="G162" s="171"/>
      <c r="H162" s="168"/>
      <c r="I162" s="36"/>
      <c r="J162" s="60"/>
      <c r="K162" s="60"/>
    </row>
    <row r="163" spans="2:16" x14ac:dyDescent="0.25">
      <c r="B163" s="83"/>
      <c r="C163" s="83"/>
      <c r="D163" s="83"/>
      <c r="E163" s="83"/>
      <c r="F163" s="83"/>
      <c r="G163" s="83"/>
      <c r="H163" s="83"/>
      <c r="I163" s="83"/>
    </row>
    <row r="164" spans="2:16" ht="18" x14ac:dyDescent="0.25">
      <c r="B164" s="82"/>
      <c r="C164" s="83"/>
      <c r="D164" s="83"/>
      <c r="E164" s="83"/>
      <c r="F164" s="124" t="s">
        <v>137</v>
      </c>
      <c r="G164" s="83"/>
      <c r="H164" s="83"/>
      <c r="I164" s="83"/>
      <c r="J164" s="83"/>
      <c r="K164" s="83"/>
    </row>
    <row r="165" spans="2:16" ht="18.75" x14ac:dyDescent="0.3">
      <c r="B165" s="82"/>
      <c r="C165" s="83"/>
      <c r="D165" s="83"/>
      <c r="E165" s="83"/>
      <c r="F165" s="192" t="s">
        <v>159</v>
      </c>
      <c r="G165" s="83"/>
      <c r="H165" s="83"/>
      <c r="I165" s="83"/>
      <c r="J165" s="83"/>
      <c r="K165" s="83"/>
    </row>
    <row r="166" spans="2:16" x14ac:dyDescent="0.25">
      <c r="B166" s="83"/>
      <c r="C166" s="83"/>
      <c r="D166" s="83"/>
      <c r="E166" s="83"/>
      <c r="F166" s="83"/>
      <c r="G166" s="83"/>
      <c r="H166" s="83"/>
      <c r="I166" s="83"/>
      <c r="J166" s="83"/>
      <c r="K166" s="83"/>
    </row>
    <row r="167" spans="2:16" ht="20.25" x14ac:dyDescent="0.3">
      <c r="B167" s="82"/>
      <c r="C167" s="94"/>
      <c r="D167" s="95"/>
      <c r="E167" s="95"/>
      <c r="F167" s="95"/>
      <c r="G167" s="95"/>
      <c r="H167" s="95"/>
      <c r="I167" s="95"/>
      <c r="J167" s="95"/>
      <c r="K167" s="95"/>
      <c r="L167" s="139" t="s">
        <v>65</v>
      </c>
      <c r="M167" s="67"/>
      <c r="N167" s="67"/>
      <c r="O167" s="67"/>
      <c r="P167" s="67"/>
    </row>
    <row r="168" spans="2:16" ht="15.75" x14ac:dyDescent="0.25">
      <c r="B168" s="82"/>
      <c r="C168" s="95"/>
      <c r="D168" s="95"/>
      <c r="E168" s="95" t="s">
        <v>133</v>
      </c>
      <c r="F168" s="96" t="s">
        <v>132</v>
      </c>
      <c r="G168" s="82"/>
      <c r="H168" s="96" t="s">
        <v>62</v>
      </c>
      <c r="I168" s="95"/>
      <c r="J168" s="82"/>
      <c r="K168" s="95"/>
      <c r="L168" s="136" t="s">
        <v>236</v>
      </c>
      <c r="M168" s="67"/>
      <c r="N168" s="67"/>
      <c r="O168" s="67"/>
      <c r="P168" s="67"/>
    </row>
    <row r="169" spans="2:16" ht="15.75" x14ac:dyDescent="0.25">
      <c r="B169" s="82"/>
      <c r="C169" s="157"/>
      <c r="D169" s="158"/>
      <c r="E169" s="157"/>
      <c r="F169" s="157"/>
      <c r="G169" s="82"/>
      <c r="H169" s="96">
        <f>E169*F169</f>
        <v>0</v>
      </c>
      <c r="I169" s="95"/>
      <c r="J169" s="82"/>
      <c r="K169" s="95"/>
      <c r="L169" s="133" t="s">
        <v>237</v>
      </c>
      <c r="M169" s="67"/>
      <c r="N169" s="67"/>
      <c r="O169" s="67"/>
      <c r="P169" s="67"/>
    </row>
    <row r="170" spans="2:16" ht="15.75" x14ac:dyDescent="0.25">
      <c r="B170" s="82"/>
      <c r="C170" s="157"/>
      <c r="D170" s="158"/>
      <c r="E170" s="157"/>
      <c r="F170" s="157"/>
      <c r="G170" s="82"/>
      <c r="H170" s="96">
        <f>E170*F170</f>
        <v>0</v>
      </c>
      <c r="I170" s="95"/>
      <c r="J170" s="82"/>
      <c r="K170" s="95"/>
      <c r="L170" s="133"/>
      <c r="M170" s="67"/>
      <c r="N170" s="67"/>
      <c r="O170" s="67"/>
      <c r="P170" s="67"/>
    </row>
    <row r="171" spans="2:16" ht="15.75" x14ac:dyDescent="0.25">
      <c r="B171" s="82"/>
      <c r="C171" s="157"/>
      <c r="D171" s="158"/>
      <c r="E171" s="157"/>
      <c r="F171" s="157"/>
      <c r="G171" s="82"/>
      <c r="H171" s="96">
        <f>E171*F171</f>
        <v>0</v>
      </c>
      <c r="I171" s="95"/>
      <c r="J171" s="82"/>
      <c r="K171" s="95"/>
      <c r="L171" s="133"/>
      <c r="M171" s="67"/>
      <c r="N171" s="67"/>
      <c r="O171" s="67"/>
      <c r="P171" s="67"/>
    </row>
    <row r="172" spans="2:16" ht="15.75" x14ac:dyDescent="0.25">
      <c r="B172" s="82"/>
      <c r="C172" s="157"/>
      <c r="D172" s="158"/>
      <c r="E172" s="157"/>
      <c r="F172" s="157"/>
      <c r="G172" s="82"/>
      <c r="H172" s="96">
        <f>E172*F172</f>
        <v>0</v>
      </c>
      <c r="I172" s="95"/>
      <c r="J172" s="82"/>
      <c r="K172" s="95"/>
      <c r="L172" s="133" t="s">
        <v>238</v>
      </c>
      <c r="M172" s="67"/>
      <c r="N172" s="67"/>
      <c r="O172" s="67"/>
      <c r="P172" s="67"/>
    </row>
    <row r="173" spans="2:16" ht="15.75" x14ac:dyDescent="0.25">
      <c r="B173" s="82"/>
      <c r="C173" s="157"/>
      <c r="D173" s="158"/>
      <c r="E173" s="157"/>
      <c r="F173" s="157"/>
      <c r="G173" s="82"/>
      <c r="H173" s="182">
        <f>E173*F173</f>
        <v>0</v>
      </c>
      <c r="I173" s="95"/>
      <c r="J173" s="82"/>
      <c r="K173" s="95"/>
      <c r="L173" s="133" t="s">
        <v>241</v>
      </c>
      <c r="M173" s="67"/>
      <c r="N173" s="67"/>
      <c r="O173" s="67"/>
      <c r="P173" s="67"/>
    </row>
    <row r="174" spans="2:16" ht="15.75" x14ac:dyDescent="0.25">
      <c r="B174" s="82"/>
      <c r="C174" s="95"/>
      <c r="D174" s="95"/>
      <c r="E174" s="95"/>
      <c r="F174" s="95" t="s">
        <v>63</v>
      </c>
      <c r="G174" s="82"/>
      <c r="H174" s="97">
        <f>SUM(H169:H173)</f>
        <v>0</v>
      </c>
      <c r="I174" s="95"/>
      <c r="J174" s="82"/>
      <c r="K174" s="95"/>
      <c r="L174" s="133" t="s">
        <v>239</v>
      </c>
      <c r="M174" s="67"/>
      <c r="N174" s="67"/>
      <c r="O174" s="67"/>
      <c r="P174" s="67"/>
    </row>
    <row r="175" spans="2:16" ht="15.75" x14ac:dyDescent="0.25">
      <c r="B175" s="82"/>
      <c r="C175" s="95" t="s">
        <v>155</v>
      </c>
      <c r="D175" s="95"/>
      <c r="E175" s="95"/>
      <c r="F175" s="95"/>
      <c r="G175" s="98" t="s">
        <v>64</v>
      </c>
      <c r="H175" s="181">
        <v>30</v>
      </c>
      <c r="I175" s="95" t="s">
        <v>134</v>
      </c>
      <c r="J175" s="82"/>
      <c r="K175" s="95"/>
      <c r="L175" s="133" t="s">
        <v>240</v>
      </c>
      <c r="M175" s="67"/>
      <c r="N175" s="67"/>
      <c r="O175" s="67"/>
      <c r="P175" s="67"/>
    </row>
    <row r="176" spans="2:16" ht="15.75" x14ac:dyDescent="0.25">
      <c r="B176" s="82"/>
      <c r="C176" s="95"/>
      <c r="D176" s="95"/>
      <c r="E176" s="95"/>
      <c r="F176" s="95"/>
      <c r="G176" s="95"/>
      <c r="H176" s="96"/>
      <c r="I176" s="95"/>
      <c r="J176" s="82"/>
      <c r="K176" s="95"/>
      <c r="L176" s="67"/>
      <c r="M176" s="67"/>
      <c r="N176" s="67"/>
      <c r="O176" s="67"/>
      <c r="P176" s="67"/>
    </row>
    <row r="177" spans="2:43" ht="16.5" thickBot="1" x14ac:dyDescent="0.3">
      <c r="B177" s="82"/>
      <c r="C177" s="94" t="s">
        <v>136</v>
      </c>
      <c r="D177" s="95"/>
      <c r="E177" s="95"/>
      <c r="F177" s="95"/>
      <c r="G177" s="95"/>
      <c r="H177" s="302">
        <f>'Costs &amp; Benefits'!H177</f>
        <v>651</v>
      </c>
      <c r="I177" s="95"/>
      <c r="J177" s="82"/>
      <c r="K177" s="95"/>
      <c r="L177" s="67"/>
      <c r="M177" s="67"/>
      <c r="N177" s="67"/>
      <c r="O177" s="67"/>
      <c r="P177" s="67"/>
    </row>
    <row r="178" spans="2:43" ht="16.5" thickTop="1" x14ac:dyDescent="0.25">
      <c r="B178" s="82"/>
      <c r="C178" s="94"/>
      <c r="D178" s="95"/>
      <c r="E178" s="95"/>
      <c r="F178" s="95"/>
      <c r="G178" s="95"/>
      <c r="H178" s="95"/>
      <c r="I178" s="125"/>
      <c r="J178" s="95"/>
      <c r="K178" s="95"/>
      <c r="L178" s="61"/>
      <c r="M178" s="61"/>
      <c r="N178" s="61"/>
      <c r="O178" s="61"/>
      <c r="P178" s="61"/>
    </row>
    <row r="179" spans="2:43" ht="15.75" x14ac:dyDescent="0.25">
      <c r="B179" s="83"/>
      <c r="C179" s="112"/>
      <c r="D179" s="112"/>
      <c r="E179" s="112"/>
      <c r="F179" s="112"/>
      <c r="G179" s="112"/>
      <c r="H179" s="112"/>
      <c r="I179" s="112"/>
      <c r="J179" s="112"/>
      <c r="K179" s="112"/>
      <c r="L179" s="61"/>
      <c r="M179" s="61"/>
      <c r="N179" s="61"/>
      <c r="O179" s="61"/>
      <c r="P179" s="61"/>
    </row>
    <row r="180" spans="2:43" ht="20.25" x14ac:dyDescent="0.3">
      <c r="B180" s="83"/>
      <c r="C180" s="112"/>
      <c r="D180" s="112"/>
      <c r="E180" s="186"/>
      <c r="F180" s="124" t="s">
        <v>156</v>
      </c>
      <c r="G180" s="112"/>
      <c r="H180" s="112"/>
      <c r="I180" s="112"/>
      <c r="J180" s="112"/>
      <c r="K180" s="112"/>
      <c r="L180" s="292"/>
      <c r="M180" s="141"/>
      <c r="N180" s="136"/>
      <c r="O180" s="136"/>
      <c r="P180" s="136"/>
      <c r="Q180" s="142"/>
      <c r="R180" s="142"/>
      <c r="S180" s="142"/>
      <c r="T180" s="142"/>
      <c r="U180" s="142"/>
      <c r="V180" s="142"/>
      <c r="W180" s="142"/>
      <c r="X180" s="142"/>
      <c r="Y180" s="142"/>
      <c r="Z180" s="142"/>
      <c r="AA180" s="142"/>
      <c r="AB180" s="142"/>
      <c r="AC180" s="143"/>
      <c r="AD180" s="143"/>
      <c r="AE180" s="143"/>
      <c r="AF180" s="143"/>
      <c r="AG180" s="143"/>
      <c r="AH180" s="143"/>
      <c r="AI180" s="143"/>
      <c r="AJ180" s="143"/>
      <c r="AK180" s="143"/>
      <c r="AL180" s="143"/>
      <c r="AM180" s="143"/>
      <c r="AN180" s="143"/>
      <c r="AO180" s="143"/>
      <c r="AP180" s="144"/>
      <c r="AQ180" s="144"/>
    </row>
    <row r="181" spans="2:43" ht="15.75" x14ac:dyDescent="0.25">
      <c r="B181" s="83"/>
      <c r="C181" s="112"/>
      <c r="D181" s="112"/>
      <c r="E181" s="186"/>
      <c r="F181" s="112"/>
      <c r="G181" s="112"/>
      <c r="H181" s="112"/>
      <c r="I181" s="112"/>
      <c r="J181" s="112"/>
      <c r="K181" s="112"/>
      <c r="L181" s="344" t="s">
        <v>203</v>
      </c>
      <c r="M181" s="341"/>
      <c r="N181" s="136"/>
      <c r="O181" s="136"/>
      <c r="P181" s="136"/>
      <c r="Q181" s="142"/>
      <c r="R181" s="142"/>
      <c r="S181" s="142"/>
      <c r="T181" s="142"/>
      <c r="U181" s="142"/>
      <c r="V181" s="142"/>
      <c r="W181" s="142"/>
      <c r="X181" s="142"/>
      <c r="Y181" s="142"/>
      <c r="Z181" s="142"/>
      <c r="AA181" s="142"/>
      <c r="AB181" s="142"/>
      <c r="AC181" s="143"/>
      <c r="AD181" s="143"/>
      <c r="AE181" s="143"/>
      <c r="AF181" s="143"/>
      <c r="AG181" s="143"/>
      <c r="AH181" s="143"/>
      <c r="AI181" s="143"/>
      <c r="AJ181" s="143"/>
      <c r="AK181" s="143"/>
      <c r="AL181" s="143"/>
      <c r="AM181" s="143"/>
      <c r="AN181" s="143"/>
      <c r="AO181" s="143"/>
      <c r="AP181" s="144"/>
      <c r="AQ181" s="144"/>
    </row>
    <row r="182" spans="2:43" ht="15.75" x14ac:dyDescent="0.25">
      <c r="B182" s="82"/>
      <c r="C182" s="94"/>
      <c r="D182" s="94"/>
      <c r="E182" s="94"/>
      <c r="F182" s="94"/>
      <c r="G182" s="94"/>
      <c r="H182" s="94"/>
      <c r="I182" s="94"/>
      <c r="J182" s="94"/>
      <c r="K182" s="94"/>
      <c r="L182" s="342" t="s">
        <v>66</v>
      </c>
      <c r="M182" s="343"/>
      <c r="N182" s="223" t="s">
        <v>67</v>
      </c>
      <c r="O182" s="137"/>
      <c r="P182" s="137"/>
      <c r="Q182" s="146"/>
      <c r="R182" s="146"/>
      <c r="S182" s="146"/>
      <c r="T182" s="146"/>
      <c r="U182" s="146"/>
      <c r="V182" s="142"/>
      <c r="W182" s="142"/>
      <c r="X182" s="142"/>
      <c r="Y182" s="142"/>
      <c r="Z182" s="142"/>
      <c r="AA182" s="142"/>
      <c r="AB182" s="142"/>
      <c r="AC182" s="142"/>
      <c r="AD182" s="142"/>
      <c r="AE182" s="142"/>
      <c r="AF182" s="142"/>
      <c r="AG182" s="142"/>
      <c r="AH182" s="142"/>
      <c r="AI182" s="142"/>
      <c r="AJ182" s="142"/>
      <c r="AK182" s="142"/>
      <c r="AL182" s="142"/>
      <c r="AM182" s="142"/>
      <c r="AN182" s="142"/>
      <c r="AO182" s="143"/>
      <c r="AP182" s="144"/>
      <c r="AQ182" s="144"/>
    </row>
    <row r="183" spans="2:43" ht="15.75" x14ac:dyDescent="0.25">
      <c r="B183" s="82"/>
      <c r="C183" s="95"/>
      <c r="D183" s="82"/>
      <c r="E183" s="94" t="s">
        <v>68</v>
      </c>
      <c r="F183" s="95"/>
      <c r="G183" s="94" t="s">
        <v>69</v>
      </c>
      <c r="H183" s="98"/>
      <c r="I183" s="5" t="s">
        <v>160</v>
      </c>
      <c r="J183" s="111"/>
      <c r="K183" s="95"/>
      <c r="L183" s="137" t="s">
        <v>70</v>
      </c>
      <c r="M183" s="147" t="s">
        <v>71</v>
      </c>
      <c r="N183" s="137" t="s">
        <v>72</v>
      </c>
      <c r="O183" s="137"/>
      <c r="P183" s="137"/>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3"/>
      <c r="AP183" s="144"/>
      <c r="AQ183" s="144"/>
    </row>
    <row r="184" spans="2:43" ht="15.75" x14ac:dyDescent="0.25">
      <c r="B184" s="82"/>
      <c r="C184" s="95" t="s">
        <v>76</v>
      </c>
      <c r="D184" s="82"/>
      <c r="E184" s="120">
        <f>'Costs &amp; Benefits'!E184</f>
        <v>7000</v>
      </c>
      <c r="F184" s="95"/>
      <c r="G184" s="291">
        <f>'Costs &amp; Benefits'!G184-3000</f>
        <v>9000</v>
      </c>
      <c r="H184" s="95"/>
      <c r="I184" s="194">
        <f>(G184-E184)/E184</f>
        <v>0.2857142857142857</v>
      </c>
      <c r="J184" s="193"/>
      <c r="K184" s="95"/>
      <c r="L184" s="137" t="s">
        <v>73</v>
      </c>
      <c r="M184" s="147" t="s">
        <v>74</v>
      </c>
      <c r="N184" s="137" t="s">
        <v>75</v>
      </c>
      <c r="O184" s="137"/>
      <c r="P184" s="137"/>
      <c r="Q184" s="142"/>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3"/>
      <c r="AP184" s="144"/>
      <c r="AQ184" s="144"/>
    </row>
    <row r="185" spans="2:43" ht="15.75" x14ac:dyDescent="0.25">
      <c r="B185" s="82"/>
      <c r="C185" s="95"/>
      <c r="D185" s="82"/>
      <c r="E185" s="95"/>
      <c r="F185" s="95"/>
      <c r="G185" s="277"/>
      <c r="H185" s="95"/>
      <c r="I185" s="1"/>
      <c r="J185" s="1"/>
      <c r="K185" s="95"/>
      <c r="L185" s="137" t="s">
        <v>77</v>
      </c>
      <c r="M185" s="147" t="s">
        <v>78</v>
      </c>
      <c r="N185" s="137" t="s">
        <v>79</v>
      </c>
      <c r="O185" s="137"/>
      <c r="P185" s="137"/>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3"/>
      <c r="AP185" s="144"/>
      <c r="AQ185" s="144"/>
    </row>
    <row r="186" spans="2:43" ht="15.75" x14ac:dyDescent="0.25">
      <c r="B186" s="82"/>
      <c r="C186" s="95" t="s">
        <v>80</v>
      </c>
      <c r="D186" s="82"/>
      <c r="E186" s="115">
        <f>E184*78%</f>
        <v>5460</v>
      </c>
      <c r="F186" s="95"/>
      <c r="G186" s="115">
        <f>G184*80%</f>
        <v>7200</v>
      </c>
      <c r="H186" s="95"/>
      <c r="I186" s="1"/>
      <c r="J186" s="1"/>
      <c r="K186" s="95"/>
      <c r="L186" s="61"/>
      <c r="M186" s="137"/>
      <c r="N186" s="137"/>
      <c r="O186" s="137"/>
      <c r="P186" s="137"/>
      <c r="Q186" s="142"/>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3"/>
      <c r="AP186" s="144"/>
      <c r="AQ186" s="144"/>
    </row>
    <row r="187" spans="2:43" ht="15.75" x14ac:dyDescent="0.25">
      <c r="B187" s="82"/>
      <c r="C187" s="95"/>
      <c r="D187" s="82"/>
      <c r="E187" s="95"/>
      <c r="F187" s="95"/>
      <c r="G187" s="95"/>
      <c r="H187" s="95"/>
      <c r="I187" s="194"/>
      <c r="J187" s="193"/>
      <c r="K187" s="95"/>
      <c r="L187" s="137" t="s">
        <v>170</v>
      </c>
      <c r="M187" s="137"/>
      <c r="N187" s="137"/>
      <c r="O187" s="137"/>
      <c r="P187" s="137"/>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3"/>
      <c r="AP187" s="144"/>
      <c r="AQ187" s="144"/>
    </row>
    <row r="188" spans="2:43" ht="15.75" x14ac:dyDescent="0.25">
      <c r="B188" s="82"/>
      <c r="C188" s="95" t="s">
        <v>81</v>
      </c>
      <c r="D188" s="82"/>
      <c r="E188" s="101">
        <f>E186/13.8</f>
        <v>395.65217391304344</v>
      </c>
      <c r="F188" s="95"/>
      <c r="G188" s="101">
        <f>G186/13.2</f>
        <v>545.4545454545455</v>
      </c>
      <c r="H188" s="95"/>
      <c r="I188" s="194">
        <f>(G188-E188)/E188</f>
        <v>0.37862137862137885</v>
      </c>
      <c r="J188" s="95"/>
      <c r="K188" s="95"/>
      <c r="L188" s="137"/>
      <c r="M188" s="137" t="s">
        <v>171</v>
      </c>
      <c r="N188" s="137"/>
      <c r="O188" s="137"/>
      <c r="P188" s="137"/>
      <c r="Q188" s="142"/>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3"/>
      <c r="AP188" s="144"/>
      <c r="AQ188" s="144"/>
    </row>
    <row r="189" spans="2:43" ht="15.75" x14ac:dyDescent="0.25">
      <c r="B189" s="82"/>
      <c r="C189" s="95" t="s">
        <v>82</v>
      </c>
      <c r="D189" s="82"/>
      <c r="E189" s="101"/>
      <c r="F189" s="95"/>
      <c r="G189" s="101">
        <f>G188-E188</f>
        <v>149.80237154150205</v>
      </c>
      <c r="H189" s="95"/>
      <c r="I189" s="95"/>
      <c r="J189" s="95"/>
      <c r="K189" s="95"/>
      <c r="L189" s="61"/>
      <c r="M189" s="61"/>
      <c r="N189" s="137"/>
      <c r="O189" s="137"/>
      <c r="P189" s="137"/>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3"/>
      <c r="AP189" s="144"/>
      <c r="AQ189" s="144"/>
    </row>
    <row r="190" spans="2:43" ht="15.75" x14ac:dyDescent="0.25">
      <c r="B190" s="82"/>
      <c r="C190" s="95"/>
      <c r="D190" s="82"/>
      <c r="E190" s="95"/>
      <c r="F190" s="95"/>
      <c r="G190" s="95"/>
      <c r="H190" s="95"/>
      <c r="I190" s="95"/>
      <c r="J190" s="95"/>
      <c r="K190" s="95"/>
      <c r="L190" s="235" t="s">
        <v>200</v>
      </c>
      <c r="M190" s="137"/>
      <c r="N190" s="137"/>
      <c r="O190" s="137"/>
      <c r="P190" s="137"/>
      <c r="Q190" s="142"/>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3"/>
      <c r="AP190" s="144"/>
      <c r="AQ190" s="144"/>
    </row>
    <row r="191" spans="2:43" ht="15.75" x14ac:dyDescent="0.25">
      <c r="B191" s="82"/>
      <c r="C191" s="95" t="s">
        <v>83</v>
      </c>
      <c r="D191" s="82"/>
      <c r="E191" s="102"/>
      <c r="F191" s="95"/>
      <c r="G191" s="119">
        <f>'Costs &amp; Benefits'!G191</f>
        <v>5.75</v>
      </c>
      <c r="H191" s="95"/>
      <c r="I191" s="95"/>
      <c r="J191" s="95"/>
      <c r="K191" s="95"/>
      <c r="L191" s="137" t="s">
        <v>201</v>
      </c>
      <c r="M191" s="137"/>
      <c r="N191" s="137"/>
      <c r="O191" s="137"/>
      <c r="P191" s="137"/>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3"/>
      <c r="AP191" s="144"/>
      <c r="AQ191" s="144"/>
    </row>
    <row r="192" spans="2:43" ht="15.75" x14ac:dyDescent="0.25">
      <c r="B192" s="82"/>
      <c r="C192" s="95"/>
      <c r="D192" s="82"/>
      <c r="E192" s="95"/>
      <c r="F192" s="95"/>
      <c r="G192" s="95"/>
      <c r="H192" s="95"/>
      <c r="I192" s="95"/>
      <c r="J192" s="95"/>
      <c r="K192" s="95"/>
      <c r="L192" s="137"/>
      <c r="M192" s="137"/>
      <c r="N192" s="137"/>
      <c r="O192" s="137"/>
      <c r="P192" s="137"/>
      <c r="Q192" s="142"/>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3"/>
      <c r="AP192" s="144"/>
      <c r="AQ192" s="144"/>
    </row>
    <row r="193" spans="2:43" ht="15.75" x14ac:dyDescent="0.25">
      <c r="B193" s="82"/>
      <c r="C193" s="95" t="s">
        <v>84</v>
      </c>
      <c r="D193" s="82"/>
      <c r="E193" s="103"/>
      <c r="F193" s="103"/>
      <c r="G193" s="42">
        <f>G189*G191</f>
        <v>861.36363636363683</v>
      </c>
      <c r="H193" s="95"/>
      <c r="I193" s="95"/>
      <c r="J193" s="95"/>
      <c r="K193" s="95"/>
      <c r="L193" s="136" t="s">
        <v>202</v>
      </c>
      <c r="M193" s="137"/>
      <c r="N193" s="137"/>
      <c r="O193" s="137"/>
      <c r="P193" s="137"/>
      <c r="Q193" s="142"/>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3"/>
      <c r="AP193" s="144"/>
      <c r="AQ193" s="144"/>
    </row>
    <row r="194" spans="2:43" ht="15.75" x14ac:dyDescent="0.25">
      <c r="B194" s="82"/>
      <c r="C194" s="95"/>
      <c r="D194" s="82"/>
      <c r="E194" s="95"/>
      <c r="F194" s="95"/>
      <c r="G194" s="95"/>
      <c r="H194" s="95"/>
      <c r="I194" s="95"/>
      <c r="J194" s="95"/>
      <c r="K194" s="95"/>
      <c r="L194" s="147" t="s">
        <v>85</v>
      </c>
      <c r="M194" s="137" t="s">
        <v>152</v>
      </c>
      <c r="N194" s="137"/>
      <c r="O194" s="137"/>
      <c r="P194" s="137"/>
      <c r="Q194" s="142"/>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3"/>
      <c r="AP194" s="144"/>
      <c r="AQ194" s="144"/>
    </row>
    <row r="195" spans="2:43" ht="15.75" x14ac:dyDescent="0.25">
      <c r="B195" s="82"/>
      <c r="C195" s="95" t="s">
        <v>141</v>
      </c>
      <c r="D195" s="82"/>
      <c r="E195" s="118">
        <f>'Costs &amp; Benefits'!E195</f>
        <v>0.4</v>
      </c>
      <c r="F195" s="95"/>
      <c r="G195" s="42">
        <f>(G193-E193)*E195</f>
        <v>344.54545454545473</v>
      </c>
      <c r="H195" s="95"/>
      <c r="I195" s="95"/>
      <c r="J195" s="95"/>
      <c r="K195" s="95"/>
      <c r="L195" s="147" t="s">
        <v>86</v>
      </c>
      <c r="M195" s="137" t="s">
        <v>153</v>
      </c>
      <c r="N195" s="137"/>
      <c r="O195" s="137"/>
      <c r="P195" s="137"/>
      <c r="Q195" s="142"/>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3"/>
      <c r="AP195" s="144"/>
      <c r="AQ195" s="144"/>
    </row>
    <row r="196" spans="2:43" ht="15.75" x14ac:dyDescent="0.25">
      <c r="B196" s="82"/>
      <c r="C196" s="95" t="s">
        <v>87</v>
      </c>
      <c r="D196" s="82"/>
      <c r="E196" s="95"/>
      <c r="F196" s="95"/>
      <c r="G196" s="103"/>
      <c r="H196" s="95"/>
      <c r="I196" s="95"/>
      <c r="J196" s="95"/>
      <c r="K196" s="95"/>
      <c r="L196" s="137"/>
      <c r="M196" s="137"/>
      <c r="N196" s="137"/>
      <c r="O196" s="137"/>
      <c r="P196" s="137"/>
      <c r="Q196" s="142"/>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3"/>
      <c r="AP196" s="144"/>
      <c r="AQ196" s="144"/>
    </row>
    <row r="197" spans="2:43" ht="15.75" x14ac:dyDescent="0.25">
      <c r="B197" s="82"/>
      <c r="C197" s="95"/>
      <c r="D197" s="82"/>
      <c r="E197" s="95"/>
      <c r="F197" s="95"/>
      <c r="G197" s="103"/>
      <c r="H197" s="95"/>
      <c r="I197" s="95"/>
      <c r="J197" s="95"/>
      <c r="K197" s="95"/>
      <c r="L197" s="141"/>
      <c r="M197" s="141"/>
      <c r="N197" s="141"/>
      <c r="O197" s="141"/>
      <c r="P197" s="141"/>
      <c r="Q197" s="142"/>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3"/>
      <c r="AP197" s="144"/>
      <c r="AQ197" s="144"/>
    </row>
    <row r="198" spans="2:43" ht="16.5" thickBot="1" x14ac:dyDescent="0.3">
      <c r="B198" s="82"/>
      <c r="C198" s="95" t="s">
        <v>88</v>
      </c>
      <c r="D198" s="82"/>
      <c r="E198" s="103"/>
      <c r="F198" s="103"/>
      <c r="G198" s="104">
        <f>G193-G195</f>
        <v>516.8181818181821</v>
      </c>
      <c r="H198" s="95"/>
      <c r="I198" s="95"/>
      <c r="J198" s="95"/>
      <c r="K198" s="95"/>
      <c r="L198" s="141"/>
      <c r="M198" s="141"/>
      <c r="N198" s="141"/>
      <c r="O198" s="141"/>
      <c r="P198" s="141"/>
      <c r="Q198" s="142"/>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3"/>
      <c r="AP198" s="144"/>
      <c r="AQ198" s="144"/>
    </row>
    <row r="199" spans="2:43" ht="6.75" customHeight="1" thickTop="1" x14ac:dyDescent="0.25">
      <c r="B199" s="82"/>
      <c r="C199" s="95"/>
      <c r="D199" s="82"/>
      <c r="E199" s="95"/>
      <c r="F199" s="95"/>
      <c r="G199" s="103"/>
      <c r="H199" s="95"/>
      <c r="I199" s="95"/>
      <c r="J199" s="95"/>
      <c r="K199" s="95"/>
      <c r="L199" s="141"/>
      <c r="M199" s="141"/>
      <c r="N199" s="141"/>
      <c r="O199" s="141"/>
      <c r="P199" s="141"/>
      <c r="Q199" s="142"/>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3"/>
      <c r="AP199" s="144"/>
      <c r="AQ199" s="144"/>
    </row>
    <row r="200" spans="2:43" ht="15.75" x14ac:dyDescent="0.25">
      <c r="B200" s="82"/>
      <c r="C200" s="94" t="s">
        <v>89</v>
      </c>
      <c r="D200" s="82"/>
      <c r="E200" s="95"/>
      <c r="F200" s="95"/>
      <c r="G200" s="103"/>
      <c r="H200" s="95"/>
      <c r="I200" s="95"/>
      <c r="J200" s="95"/>
      <c r="K200" s="95"/>
      <c r="L200" s="141"/>
      <c r="M200" s="141"/>
      <c r="N200" s="141"/>
      <c r="O200" s="141"/>
      <c r="P200" s="141"/>
      <c r="Q200" s="142"/>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3"/>
      <c r="AP200" s="144"/>
      <c r="AQ200" s="144"/>
    </row>
    <row r="201" spans="2:43" ht="15.75" x14ac:dyDescent="0.25">
      <c r="B201" s="82"/>
      <c r="C201" s="95" t="s">
        <v>90</v>
      </c>
      <c r="D201" s="82"/>
      <c r="E201" s="95"/>
      <c r="F201" s="95"/>
      <c r="G201" s="42">
        <f>J161</f>
        <v>1086.75</v>
      </c>
      <c r="H201" s="95"/>
      <c r="I201" s="95"/>
      <c r="J201" s="95"/>
      <c r="K201" s="95"/>
      <c r="L201" s="141"/>
      <c r="M201" s="141"/>
      <c r="N201" s="141"/>
      <c r="O201" s="141"/>
      <c r="P201" s="141"/>
      <c r="Q201" s="142"/>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3"/>
      <c r="AP201" s="144"/>
      <c r="AQ201" s="144"/>
    </row>
    <row r="202" spans="2:43" ht="15.75" x14ac:dyDescent="0.25">
      <c r="B202" s="82"/>
      <c r="C202" s="95" t="s">
        <v>91</v>
      </c>
      <c r="D202" s="82"/>
      <c r="E202" s="95"/>
      <c r="F202" s="95"/>
      <c r="G202" s="42">
        <f>H177</f>
        <v>651</v>
      </c>
      <c r="H202" s="95"/>
      <c r="I202" s="95"/>
      <c r="J202" s="95"/>
      <c r="K202" s="95"/>
      <c r="L202" s="141"/>
      <c r="M202" s="141"/>
      <c r="N202" s="141"/>
      <c r="O202" s="141"/>
      <c r="P202" s="141"/>
      <c r="Q202" s="142"/>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3"/>
      <c r="AP202" s="144"/>
      <c r="AQ202" s="144"/>
    </row>
    <row r="203" spans="2:43" ht="16.5" thickBot="1" x14ac:dyDescent="0.3">
      <c r="B203" s="82"/>
      <c r="C203" s="95" t="s">
        <v>92</v>
      </c>
      <c r="D203" s="82"/>
      <c r="E203" s="95"/>
      <c r="F203" s="95"/>
      <c r="G203" s="104">
        <f>SUM(G201:G202)</f>
        <v>1737.75</v>
      </c>
      <c r="H203" s="95"/>
      <c r="I203" s="95"/>
      <c r="J203" s="95"/>
      <c r="K203" s="95"/>
      <c r="L203" s="145"/>
      <c r="M203" s="61"/>
      <c r="N203" s="61"/>
      <c r="O203" s="61"/>
      <c r="P203" s="141"/>
      <c r="Q203" s="142"/>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3"/>
      <c r="AP203" s="144"/>
      <c r="AQ203" s="144"/>
    </row>
    <row r="204" spans="2:43" ht="16.5" thickTop="1" x14ac:dyDescent="0.25">
      <c r="B204" s="82"/>
      <c r="C204" s="95"/>
      <c r="D204" s="95"/>
      <c r="E204" s="95"/>
      <c r="F204" s="95"/>
      <c r="G204" s="95"/>
      <c r="H204" s="95"/>
      <c r="I204" s="95"/>
      <c r="J204" s="95"/>
      <c r="K204" s="95"/>
      <c r="L204" s="145" t="s">
        <v>199</v>
      </c>
      <c r="M204" s="61"/>
      <c r="N204" s="61"/>
      <c r="O204" s="61"/>
      <c r="P204" s="141"/>
      <c r="Q204" s="142"/>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3"/>
      <c r="AP204" s="144"/>
      <c r="AQ204" s="144"/>
    </row>
    <row r="205" spans="2:43" ht="63" x14ac:dyDescent="0.25">
      <c r="B205" s="82"/>
      <c r="C205" s="94" t="s">
        <v>93</v>
      </c>
      <c r="D205" s="195" t="s">
        <v>94</v>
      </c>
      <c r="E205" s="258" t="s">
        <v>139</v>
      </c>
      <c r="F205" s="196"/>
      <c r="G205" s="197" t="s">
        <v>138</v>
      </c>
      <c r="H205" s="196"/>
      <c r="I205" s="195" t="s">
        <v>168</v>
      </c>
      <c r="J205" s="95"/>
      <c r="K205" s="95"/>
      <c r="L205" s="141"/>
      <c r="M205" s="147" t="s">
        <v>70</v>
      </c>
      <c r="N205" s="147" t="s">
        <v>73</v>
      </c>
      <c r="O205" s="147" t="s">
        <v>77</v>
      </c>
      <c r="P205" s="141"/>
      <c r="Q205" s="142"/>
      <c r="R205" s="247" t="s">
        <v>224</v>
      </c>
      <c r="S205" s="247" t="s">
        <v>225</v>
      </c>
      <c r="T205" s="247" t="s">
        <v>226</v>
      </c>
      <c r="U205" s="142"/>
      <c r="V205" s="142"/>
      <c r="W205" s="142"/>
      <c r="X205" s="142"/>
      <c r="Y205" s="142" t="s">
        <v>95</v>
      </c>
      <c r="AA205" s="142"/>
      <c r="AB205" s="142"/>
      <c r="AC205" s="142"/>
      <c r="AD205" s="142"/>
      <c r="AE205" s="142"/>
      <c r="AF205" s="142"/>
      <c r="AG205" s="142"/>
      <c r="AH205" s="142"/>
      <c r="AI205" s="142"/>
      <c r="AJ205" s="142"/>
      <c r="AK205" s="142"/>
      <c r="AL205" s="142"/>
      <c r="AM205" s="142"/>
      <c r="AN205" s="142"/>
      <c r="AO205" s="143"/>
      <c r="AP205" s="144"/>
      <c r="AQ205" s="144"/>
    </row>
    <row r="206" spans="2:43" ht="15.75" x14ac:dyDescent="0.25">
      <c r="B206" s="82"/>
      <c r="C206" s="95" t="s">
        <v>96</v>
      </c>
      <c r="D206" s="95"/>
      <c r="E206" s="259"/>
      <c r="F206" s="82"/>
      <c r="G206" s="152">
        <f>G203*-1</f>
        <v>-1737.75</v>
      </c>
      <c r="H206" s="246">
        <v>0</v>
      </c>
      <c r="I206" s="105">
        <f>G206</f>
        <v>-1737.75</v>
      </c>
      <c r="J206" s="95"/>
      <c r="K206" s="95"/>
      <c r="L206" s="61"/>
      <c r="M206" s="147" t="s">
        <v>135</v>
      </c>
      <c r="N206" s="147" t="s">
        <v>135</v>
      </c>
      <c r="O206" s="147" t="s">
        <v>135</v>
      </c>
      <c r="P206" s="141"/>
      <c r="Q206" s="142"/>
      <c r="R206" s="250">
        <f t="array" ref="R206:T211">LINEST(I206:I211,H206:H211^{1,2},,TRUE)</f>
        <v>-17.948214285714283</v>
      </c>
      <c r="S206" s="250">
        <v>530.12159090909097</v>
      </c>
      <c r="T206" s="250">
        <v>-1735.8338311688308</v>
      </c>
      <c r="U206" s="142"/>
      <c r="V206" s="142"/>
      <c r="W206" s="148" t="s">
        <v>98</v>
      </c>
      <c r="X206" s="148" t="s">
        <v>99</v>
      </c>
      <c r="Y206" s="148" t="s">
        <v>100</v>
      </c>
      <c r="Z206" s="148" t="s">
        <v>101</v>
      </c>
      <c r="AA206" s="148" t="s">
        <v>102</v>
      </c>
      <c r="AB206" s="148" t="s">
        <v>103</v>
      </c>
      <c r="AC206" s="148" t="s">
        <v>104</v>
      </c>
      <c r="AD206" s="142"/>
      <c r="AE206" s="142"/>
      <c r="AF206" s="142"/>
      <c r="AG206" s="142"/>
      <c r="AH206" s="142"/>
      <c r="AI206" s="142"/>
      <c r="AJ206" s="142"/>
      <c r="AK206" s="142"/>
      <c r="AL206" s="142"/>
      <c r="AM206" s="142"/>
      <c r="AN206" s="142"/>
      <c r="AO206" s="143"/>
      <c r="AP206" s="144"/>
      <c r="AQ206" s="144"/>
    </row>
    <row r="207" spans="2:43" ht="15.75" x14ac:dyDescent="0.25">
      <c r="B207" s="82"/>
      <c r="C207" s="95" t="s">
        <v>140</v>
      </c>
      <c r="D207" s="252">
        <f>'Costs &amp; Benefits'!D207</f>
        <v>1</v>
      </c>
      <c r="E207" s="260">
        <f>$E$184+(D207*($G$184-$E$184))</f>
        <v>9000</v>
      </c>
      <c r="F207" s="82"/>
      <c r="G207" s="105">
        <f>AC207</f>
        <v>516.8181818181821</v>
      </c>
      <c r="H207" s="246">
        <v>1</v>
      </c>
      <c r="I207" s="105">
        <f>I206+G207</f>
        <v>-1220.931818181818</v>
      </c>
      <c r="J207" s="106"/>
      <c r="K207" s="106"/>
      <c r="L207" s="147" t="s">
        <v>97</v>
      </c>
      <c r="M207" s="149">
        <v>1</v>
      </c>
      <c r="N207" s="149">
        <v>1</v>
      </c>
      <c r="O207" s="149">
        <v>1</v>
      </c>
      <c r="P207" s="141"/>
      <c r="Q207" s="142"/>
      <c r="R207" s="251">
        <v>0.47881093783763423</v>
      </c>
      <c r="S207" s="250">
        <v>2.4941101963964694</v>
      </c>
      <c r="T207" s="250">
        <v>2.6515349080455146</v>
      </c>
      <c r="U207" s="142"/>
      <c r="V207" s="142"/>
      <c r="W207" s="257">
        <f>$E$184+(D207*($G$184-$E$184))</f>
        <v>9000</v>
      </c>
      <c r="X207" s="142">
        <f>W207*80%</f>
        <v>7200</v>
      </c>
      <c r="Y207" s="150">
        <f>X207/13.2</f>
        <v>545.4545454545455</v>
      </c>
      <c r="Z207" s="150">
        <f>Y207-$E$188</f>
        <v>149.80237154150205</v>
      </c>
      <c r="AA207" s="151">
        <f>Z207*$G$191</f>
        <v>861.36363636363683</v>
      </c>
      <c r="AB207" s="151">
        <f>AA207*$E$195</f>
        <v>344.54545454545473</v>
      </c>
      <c r="AC207" s="151">
        <f>AA207-AB207</f>
        <v>516.8181818181821</v>
      </c>
      <c r="AD207" s="142"/>
      <c r="AE207" s="142"/>
      <c r="AF207" s="142"/>
      <c r="AG207" s="142"/>
      <c r="AH207" s="142"/>
      <c r="AI207" s="142"/>
      <c r="AJ207" s="142"/>
      <c r="AK207" s="142"/>
      <c r="AL207" s="142"/>
      <c r="AM207" s="142"/>
      <c r="AN207" s="142"/>
      <c r="AO207" s="143"/>
      <c r="AP207" s="144"/>
      <c r="AQ207" s="144"/>
    </row>
    <row r="208" spans="2:43" ht="15.75" x14ac:dyDescent="0.25">
      <c r="B208" s="82"/>
      <c r="C208" s="95" t="s">
        <v>105</v>
      </c>
      <c r="D208" s="252">
        <f>'Costs &amp; Benefits'!D208</f>
        <v>0.9</v>
      </c>
      <c r="E208" s="260">
        <f>$E$184+(D208*($G$184-$E$184))</f>
        <v>8800</v>
      </c>
      <c r="F208" s="82"/>
      <c r="G208" s="105">
        <f>AC208</f>
        <v>475.00000000000023</v>
      </c>
      <c r="H208" s="246">
        <v>2</v>
      </c>
      <c r="I208" s="105">
        <f>I207+G208</f>
        <v>-745.93181818181779</v>
      </c>
      <c r="J208" s="106"/>
      <c r="K208" s="106"/>
      <c r="L208" s="147" t="s">
        <v>117</v>
      </c>
      <c r="M208" s="237">
        <v>0.9</v>
      </c>
      <c r="N208" s="237">
        <v>0.95</v>
      </c>
      <c r="O208" s="237">
        <v>1</v>
      </c>
      <c r="P208" s="141"/>
      <c r="Q208" s="142"/>
      <c r="R208" s="250">
        <v>0.9999924610236699</v>
      </c>
      <c r="S208" s="250">
        <v>2.925583154951672</v>
      </c>
      <c r="T208" s="250" t="e">
        <v>#N/A</v>
      </c>
      <c r="U208" s="142"/>
      <c r="V208" s="142"/>
      <c r="W208" s="257">
        <f>$E$184+(D208*($G$184-$E$184))</f>
        <v>8800</v>
      </c>
      <c r="X208" s="142">
        <f>W208*80%</f>
        <v>7040</v>
      </c>
      <c r="Y208" s="150">
        <f>X208/13.2</f>
        <v>533.33333333333337</v>
      </c>
      <c r="Z208" s="150">
        <f>Y208-$E$188</f>
        <v>137.68115942028993</v>
      </c>
      <c r="AA208" s="151">
        <f>Z208*$G$191</f>
        <v>791.66666666666708</v>
      </c>
      <c r="AB208" s="151">
        <f>AA208*$E$195</f>
        <v>316.66666666666686</v>
      </c>
      <c r="AC208" s="151">
        <f>AA208-AB208</f>
        <v>475.00000000000023</v>
      </c>
      <c r="AD208" s="142"/>
      <c r="AE208" s="142"/>
      <c r="AF208" s="142"/>
      <c r="AG208" s="142"/>
      <c r="AH208" s="142"/>
      <c r="AI208" s="142"/>
      <c r="AJ208" s="142"/>
      <c r="AK208" s="142"/>
      <c r="AL208" s="142"/>
      <c r="AM208" s="142"/>
      <c r="AN208" s="142"/>
      <c r="AO208" s="143"/>
      <c r="AP208" s="144"/>
      <c r="AQ208" s="144"/>
    </row>
    <row r="209" spans="2:43" ht="15.75" x14ac:dyDescent="0.25">
      <c r="B209" s="82"/>
      <c r="C209" s="95" t="s">
        <v>106</v>
      </c>
      <c r="D209" s="252">
        <f>'Costs &amp; Benefits'!D209</f>
        <v>0.81</v>
      </c>
      <c r="E209" s="260">
        <f>$E$184+(D209*($G$184-$E$184))</f>
        <v>8620</v>
      </c>
      <c r="F209" s="82"/>
      <c r="G209" s="105">
        <f>AC209</f>
        <v>437.36363636363672</v>
      </c>
      <c r="H209" s="246">
        <v>3</v>
      </c>
      <c r="I209" s="105">
        <f>I208+G209</f>
        <v>-308.56818181818107</v>
      </c>
      <c r="J209" s="106"/>
      <c r="K209" s="106"/>
      <c r="L209" s="147" t="s">
        <v>118</v>
      </c>
      <c r="M209" s="237">
        <v>0.85</v>
      </c>
      <c r="N209" s="237">
        <v>0.9</v>
      </c>
      <c r="O209" s="237">
        <v>1</v>
      </c>
      <c r="P209" s="141"/>
      <c r="Q209" s="142"/>
      <c r="R209" s="247">
        <v>198964.50470985839</v>
      </c>
      <c r="S209" s="250">
        <v>3</v>
      </c>
      <c r="T209" s="250" t="e">
        <v>#N/A</v>
      </c>
      <c r="U209" s="142"/>
      <c r="V209" s="142"/>
      <c r="W209" s="257">
        <f>$E$184+(D209*($G$184-$E$184))</f>
        <v>8620</v>
      </c>
      <c r="X209" s="142">
        <f>W209*80%</f>
        <v>6896</v>
      </c>
      <c r="Y209" s="150">
        <f>X209/13.2</f>
        <v>522.42424242424249</v>
      </c>
      <c r="Z209" s="150">
        <f>Y209-$E$188</f>
        <v>126.77206851119905</v>
      </c>
      <c r="AA209" s="151">
        <f>Z209*$G$191</f>
        <v>728.93939393939456</v>
      </c>
      <c r="AB209" s="151">
        <f>AA209*$E$195</f>
        <v>291.57575757575785</v>
      </c>
      <c r="AC209" s="151">
        <f>AA209-AB209</f>
        <v>437.36363636363672</v>
      </c>
      <c r="AD209" s="142"/>
      <c r="AE209" s="142"/>
      <c r="AF209" s="142"/>
      <c r="AG209" s="142"/>
      <c r="AH209" s="142"/>
      <c r="AI209" s="142"/>
      <c r="AJ209" s="142"/>
      <c r="AK209" s="142"/>
      <c r="AL209" s="142"/>
      <c r="AM209" s="142"/>
      <c r="AN209" s="142"/>
      <c r="AO209" s="143"/>
      <c r="AP209" s="144"/>
      <c r="AQ209" s="144"/>
    </row>
    <row r="210" spans="2:43" ht="15.75" x14ac:dyDescent="0.25">
      <c r="B210" s="82"/>
      <c r="C210" s="95" t="s">
        <v>107</v>
      </c>
      <c r="D210" s="252">
        <f>'Costs &amp; Benefits'!D210</f>
        <v>0.72900000000000009</v>
      </c>
      <c r="E210" s="260">
        <f>$E$184+(D210*($G$184-$E$184))</f>
        <v>8458</v>
      </c>
      <c r="F210" s="82"/>
      <c r="G210" s="105">
        <f>AC210</f>
        <v>403.49090909090927</v>
      </c>
      <c r="H210" s="246">
        <v>4</v>
      </c>
      <c r="I210" s="105">
        <f>I209+G210</f>
        <v>94.922727272728196</v>
      </c>
      <c r="J210" s="106"/>
      <c r="K210" s="106"/>
      <c r="L210" s="147" t="s">
        <v>119</v>
      </c>
      <c r="M210" s="237">
        <v>0.8</v>
      </c>
      <c r="N210" s="237">
        <v>0.85</v>
      </c>
      <c r="O210" s="237">
        <v>0.95</v>
      </c>
      <c r="P210" s="141"/>
      <c r="Q210" s="142"/>
      <c r="R210" s="250">
        <v>3405889.0340328654</v>
      </c>
      <c r="S210" s="250">
        <v>25.677110389610931</v>
      </c>
      <c r="T210" s="250" t="e">
        <v>#N/A</v>
      </c>
      <c r="U210" s="142"/>
      <c r="V210" s="142"/>
      <c r="W210" s="257">
        <f>$E$184+(D210*($G$184-$E$184))</f>
        <v>8458</v>
      </c>
      <c r="X210" s="142">
        <f>W210*80%</f>
        <v>6766.4000000000005</v>
      </c>
      <c r="Y210" s="150">
        <f>X210/13.2</f>
        <v>512.60606060606062</v>
      </c>
      <c r="Z210" s="150">
        <f>Y210-$E$188</f>
        <v>116.95388669301718</v>
      </c>
      <c r="AA210" s="151">
        <f>Z210*$G$191</f>
        <v>672.48484848484884</v>
      </c>
      <c r="AB210" s="151">
        <f>AA210*$E$195</f>
        <v>268.99393939393957</v>
      </c>
      <c r="AC210" s="151">
        <f>AA210-AB210</f>
        <v>403.49090909090927</v>
      </c>
      <c r="AD210" s="142"/>
      <c r="AE210" s="142"/>
      <c r="AF210" s="142"/>
      <c r="AG210" s="142"/>
      <c r="AH210" s="142"/>
      <c r="AI210" s="142"/>
      <c r="AJ210" s="142"/>
      <c r="AK210" s="142"/>
      <c r="AL210" s="142"/>
      <c r="AM210" s="142"/>
      <c r="AN210" s="142"/>
      <c r="AO210" s="143"/>
      <c r="AP210" s="144"/>
      <c r="AQ210" s="144"/>
    </row>
    <row r="211" spans="2:43" ht="15.75" x14ac:dyDescent="0.25">
      <c r="B211" s="82"/>
      <c r="C211" s="95" t="s">
        <v>108</v>
      </c>
      <c r="D211" s="252">
        <f>'Costs &amp; Benefits'!D211</f>
        <v>0.65610000000000013</v>
      </c>
      <c r="E211" s="260">
        <f>$E$184+(D211*($G$184-$E$184))</f>
        <v>8312.2000000000007</v>
      </c>
      <c r="F211" s="82"/>
      <c r="G211" s="105">
        <f>AC211</f>
        <v>373.005454545455</v>
      </c>
      <c r="H211" s="246">
        <v>5</v>
      </c>
      <c r="I211" s="105">
        <f>I210+G211</f>
        <v>467.92818181818319</v>
      </c>
      <c r="J211" s="106"/>
      <c r="K211" s="106"/>
      <c r="L211" s="147" t="s">
        <v>120</v>
      </c>
      <c r="M211" s="237">
        <v>0.7</v>
      </c>
      <c r="N211" s="237">
        <v>0.8</v>
      </c>
      <c r="O211" s="237">
        <v>0.9</v>
      </c>
      <c r="P211" s="141"/>
      <c r="Q211" s="142"/>
      <c r="R211" s="250" t="e">
        <v>#N/A</v>
      </c>
      <c r="S211" s="250" t="e">
        <v>#N/A</v>
      </c>
      <c r="T211" s="250" t="e">
        <v>#N/A</v>
      </c>
      <c r="U211" s="142"/>
      <c r="V211" s="142"/>
      <c r="W211" s="257">
        <f>$E$184+(D211*($G$184-$E$184))</f>
        <v>8312.2000000000007</v>
      </c>
      <c r="X211" s="142">
        <f>W211*80%</f>
        <v>6649.7600000000011</v>
      </c>
      <c r="Y211" s="150">
        <f>X211/13.2</f>
        <v>503.76969696969707</v>
      </c>
      <c r="Z211" s="150">
        <f>Y211-$E$188</f>
        <v>108.11752305665362</v>
      </c>
      <c r="AA211" s="151">
        <f>Z211*$G$191</f>
        <v>621.67575757575833</v>
      </c>
      <c r="AB211" s="151">
        <f>AA211*$E$195</f>
        <v>248.67030303030333</v>
      </c>
      <c r="AC211" s="151">
        <f>AA211-AB211</f>
        <v>373.005454545455</v>
      </c>
      <c r="AD211" s="143"/>
      <c r="AE211" s="143"/>
      <c r="AF211" s="143"/>
      <c r="AG211" s="143"/>
      <c r="AH211" s="143"/>
      <c r="AI211" s="143"/>
      <c r="AJ211" s="143"/>
      <c r="AK211" s="143"/>
      <c r="AL211" s="143"/>
      <c r="AM211" s="143"/>
      <c r="AN211" s="143"/>
      <c r="AO211" s="143"/>
      <c r="AP211" s="144"/>
      <c r="AQ211" s="144"/>
    </row>
    <row r="212" spans="2:43" ht="15.75" x14ac:dyDescent="0.25">
      <c r="B212" s="87"/>
      <c r="C212" s="100"/>
      <c r="D212" s="100"/>
      <c r="E212" s="116"/>
      <c r="F212" s="100"/>
      <c r="G212" s="100"/>
      <c r="H212" s="100"/>
      <c r="I212" s="100"/>
      <c r="J212" s="100"/>
      <c r="K212" s="100"/>
      <c r="L212" s="61"/>
      <c r="M212" s="61"/>
      <c r="N212" s="61"/>
      <c r="O212" s="61"/>
      <c r="P212" s="159" t="s">
        <v>154</v>
      </c>
      <c r="Q212" s="142"/>
      <c r="R212" s="142"/>
      <c r="S212" s="142"/>
      <c r="T212" s="142"/>
      <c r="U212" s="142"/>
      <c r="V212" s="142"/>
      <c r="W212" s="142"/>
      <c r="X212" s="142"/>
      <c r="Y212" s="142"/>
      <c r="Z212" s="142"/>
      <c r="AA212" s="142"/>
      <c r="AB212" s="142"/>
      <c r="AC212" s="142"/>
      <c r="AD212" s="143"/>
      <c r="AE212" s="143"/>
      <c r="AF212" s="143"/>
      <c r="AG212" s="143"/>
      <c r="AH212" s="143"/>
      <c r="AI212" s="143"/>
      <c r="AJ212" s="143"/>
      <c r="AK212" s="143"/>
      <c r="AL212" s="143"/>
      <c r="AM212" s="143"/>
      <c r="AN212" s="143"/>
      <c r="AO212" s="143"/>
      <c r="AP212" s="144"/>
      <c r="AQ212" s="144"/>
    </row>
    <row r="213" spans="2:43" ht="17.25" x14ac:dyDescent="0.25">
      <c r="B213" s="87"/>
      <c r="C213" s="126" t="s">
        <v>110</v>
      </c>
      <c r="D213" s="127"/>
      <c r="E213" s="128"/>
      <c r="F213" s="127"/>
      <c r="G213" s="127"/>
      <c r="H213" s="127"/>
      <c r="I213" s="127"/>
      <c r="J213" s="107"/>
      <c r="K213" s="100"/>
      <c r="L213" s="141"/>
      <c r="M213" s="141"/>
      <c r="N213" s="141"/>
      <c r="O213" s="141"/>
      <c r="P213" s="141"/>
      <c r="Q213" s="142"/>
      <c r="R213" s="248" t="s">
        <v>227</v>
      </c>
      <c r="S213" s="142">
        <f>S206*S206</f>
        <v>281028.9011479856</v>
      </c>
      <c r="T213" s="142"/>
      <c r="U213" s="142"/>
      <c r="V213" s="142"/>
      <c r="W213" s="142"/>
      <c r="X213" s="142"/>
      <c r="Y213" s="142"/>
      <c r="Z213" s="142"/>
      <c r="AA213" s="142"/>
      <c r="AB213" s="142"/>
      <c r="AC213" s="143"/>
      <c r="AD213" s="143"/>
      <c r="AE213" s="143"/>
      <c r="AF213" s="143"/>
      <c r="AG213" s="143"/>
      <c r="AH213" s="143"/>
      <c r="AI213" s="143"/>
      <c r="AJ213" s="143"/>
      <c r="AK213" s="143"/>
      <c r="AL213" s="143"/>
      <c r="AM213" s="143"/>
      <c r="AN213" s="143"/>
      <c r="AO213" s="143"/>
      <c r="AP213" s="144"/>
      <c r="AQ213" s="144"/>
    </row>
    <row r="214" spans="2:43" ht="12" customHeight="1" x14ac:dyDescent="0.25">
      <c r="B214" s="87"/>
      <c r="C214" s="198"/>
      <c r="D214" s="100"/>
      <c r="E214" s="116"/>
      <c r="F214" s="100"/>
      <c r="G214" s="244" t="s">
        <v>207</v>
      </c>
      <c r="H214" s="100"/>
      <c r="I214" s="100"/>
      <c r="J214" s="108"/>
      <c r="K214" s="100"/>
      <c r="L214" s="141"/>
      <c r="M214" s="141"/>
      <c r="N214" s="141"/>
      <c r="O214" s="141"/>
      <c r="P214" s="141"/>
      <c r="Q214" s="142"/>
      <c r="R214" s="248" t="s">
        <v>219</v>
      </c>
      <c r="S214" s="142">
        <f>4*R206*T206</f>
        <v>124620.47026484225</v>
      </c>
      <c r="T214" s="142"/>
      <c r="U214" s="142"/>
      <c r="V214" s="142"/>
      <c r="W214" s="142"/>
      <c r="X214" s="142"/>
      <c r="Y214" s="142"/>
      <c r="Z214" s="142"/>
      <c r="AA214" s="142"/>
      <c r="AB214" s="142"/>
      <c r="AC214" s="143"/>
      <c r="AD214" s="143"/>
      <c r="AE214" s="143"/>
      <c r="AF214" s="143"/>
      <c r="AG214" s="143"/>
      <c r="AH214" s="143"/>
      <c r="AI214" s="143"/>
      <c r="AJ214" s="143"/>
      <c r="AK214" s="143"/>
      <c r="AL214" s="143"/>
      <c r="AM214" s="143"/>
      <c r="AN214" s="143"/>
      <c r="AO214" s="143"/>
      <c r="AP214" s="144"/>
      <c r="AQ214" s="144"/>
    </row>
    <row r="215" spans="2:43" ht="17.25" x14ac:dyDescent="0.25">
      <c r="B215" s="87"/>
      <c r="C215" s="129" t="s">
        <v>163</v>
      </c>
      <c r="D215" s="82"/>
      <c r="E215" s="95"/>
      <c r="F215" s="95"/>
      <c r="G215" s="244" t="s">
        <v>208</v>
      </c>
      <c r="H215" s="100"/>
      <c r="I215" s="100"/>
      <c r="J215" s="108"/>
      <c r="K215" s="100"/>
      <c r="L215" s="141"/>
      <c r="M215" s="141"/>
      <c r="N215" s="141"/>
      <c r="O215" s="141"/>
      <c r="P215" s="141"/>
      <c r="Q215" s="142"/>
      <c r="R215" s="248" t="s">
        <v>228</v>
      </c>
      <c r="S215" s="142">
        <f>S213-S214</f>
        <v>156408.43088314333</v>
      </c>
      <c r="T215" s="142"/>
      <c r="U215" s="142"/>
      <c r="V215" s="142"/>
      <c r="W215" s="142"/>
      <c r="X215" s="142"/>
      <c r="Y215" s="142"/>
      <c r="Z215" s="142"/>
      <c r="AA215" s="142"/>
      <c r="AB215" s="142"/>
      <c r="AC215" s="143"/>
      <c r="AD215" s="143"/>
      <c r="AE215" s="143"/>
      <c r="AF215" s="143"/>
      <c r="AG215" s="143"/>
      <c r="AH215" s="143"/>
      <c r="AI215" s="143"/>
      <c r="AJ215" s="143"/>
      <c r="AK215" s="143"/>
      <c r="AL215" s="143"/>
      <c r="AM215" s="143"/>
      <c r="AN215" s="143"/>
      <c r="AO215" s="143"/>
      <c r="AP215" s="144"/>
      <c r="AQ215" s="144"/>
    </row>
    <row r="216" spans="2:43" ht="17.25" x14ac:dyDescent="0.25">
      <c r="B216" s="87"/>
      <c r="C216" s="199" t="s">
        <v>90</v>
      </c>
      <c r="D216" s="82"/>
      <c r="E216" s="42">
        <f>G201</f>
        <v>1086.75</v>
      </c>
      <c r="F216" s="95"/>
      <c r="G216" s="244" t="s">
        <v>209</v>
      </c>
      <c r="H216" s="100"/>
      <c r="I216" s="100"/>
      <c r="J216" s="108"/>
      <c r="K216" s="100"/>
      <c r="L216" s="141"/>
      <c r="M216" s="141"/>
      <c r="N216" s="141"/>
      <c r="O216" s="141"/>
      <c r="P216" s="141"/>
      <c r="Q216" s="142"/>
      <c r="R216" s="248" t="s">
        <v>229</v>
      </c>
      <c r="S216" s="142">
        <f>SQRT(S215)</f>
        <v>395.48505772423732</v>
      </c>
      <c r="T216" s="142"/>
      <c r="U216" s="142"/>
      <c r="V216" s="142"/>
      <c r="W216" s="142"/>
      <c r="X216" s="142"/>
      <c r="Y216" s="142"/>
      <c r="Z216" s="142"/>
      <c r="AA216" s="142"/>
      <c r="AB216" s="142"/>
      <c r="AC216" s="143"/>
      <c r="AD216" s="143"/>
      <c r="AE216" s="143"/>
      <c r="AF216" s="143"/>
      <c r="AG216" s="143"/>
      <c r="AH216" s="143"/>
      <c r="AI216" s="143"/>
      <c r="AJ216" s="143"/>
      <c r="AK216" s="143"/>
      <c r="AL216" s="143"/>
      <c r="AM216" s="143"/>
      <c r="AN216" s="143"/>
      <c r="AO216" s="143"/>
      <c r="AP216" s="144"/>
      <c r="AQ216" s="144"/>
    </row>
    <row r="217" spans="2:43" ht="15.75" x14ac:dyDescent="0.25">
      <c r="B217" s="87"/>
      <c r="C217" s="199" t="s">
        <v>91</v>
      </c>
      <c r="D217" s="82"/>
      <c r="E217" s="42">
        <f>G202</f>
        <v>651</v>
      </c>
      <c r="F217" s="95"/>
      <c r="G217" s="244" t="s">
        <v>210</v>
      </c>
      <c r="H217" s="100"/>
      <c r="I217" s="100"/>
      <c r="J217" s="108"/>
      <c r="K217" s="100"/>
      <c r="L217" s="141"/>
      <c r="M217" s="141"/>
      <c r="N217" s="141"/>
      <c r="O217" s="141"/>
      <c r="P217" s="141"/>
      <c r="Q217" s="142"/>
      <c r="R217" s="248" t="s">
        <v>220</v>
      </c>
      <c r="S217" s="142">
        <f>S206*-1</f>
        <v>-530.12159090909097</v>
      </c>
      <c r="T217" s="142"/>
      <c r="U217" s="142"/>
      <c r="V217" s="142"/>
      <c r="W217" s="142"/>
      <c r="X217" s="142"/>
      <c r="Y217" s="142"/>
      <c r="Z217" s="142"/>
      <c r="AA217" s="142"/>
      <c r="AB217" s="142"/>
      <c r="AC217" s="143"/>
      <c r="AD217" s="143"/>
      <c r="AE217" s="143"/>
      <c r="AF217" s="143"/>
      <c r="AG217" s="143"/>
      <c r="AH217" s="143"/>
      <c r="AI217" s="143"/>
      <c r="AJ217" s="143"/>
      <c r="AK217" s="143"/>
      <c r="AL217" s="143"/>
      <c r="AM217" s="143"/>
      <c r="AN217" s="143"/>
      <c r="AO217" s="143"/>
      <c r="AP217" s="144"/>
      <c r="AQ217" s="144"/>
    </row>
    <row r="218" spans="2:43" ht="16.5" thickBot="1" x14ac:dyDescent="0.3">
      <c r="B218" s="87"/>
      <c r="C218" s="199" t="s">
        <v>92</v>
      </c>
      <c r="D218" s="82"/>
      <c r="E218" s="104">
        <f>E216+E217</f>
        <v>1737.75</v>
      </c>
      <c r="F218" s="95"/>
      <c r="G218" s="244" t="s">
        <v>211</v>
      </c>
      <c r="H218" s="100"/>
      <c r="I218" s="100"/>
      <c r="J218" s="108"/>
      <c r="K218" s="100"/>
      <c r="L218" s="136" t="s">
        <v>204</v>
      </c>
      <c r="M218" s="141"/>
      <c r="N218" s="141"/>
      <c r="O218" s="141"/>
      <c r="P218" s="141"/>
      <c r="Q218" s="142"/>
      <c r="R218" s="248" t="s">
        <v>221</v>
      </c>
      <c r="S218" s="142">
        <f>S216+S217</f>
        <v>-134.63653318485365</v>
      </c>
      <c r="T218" s="142"/>
      <c r="U218" s="142"/>
      <c r="V218" s="142"/>
      <c r="W218" s="142"/>
      <c r="X218" s="142"/>
      <c r="Y218" s="142"/>
      <c r="Z218" s="142"/>
      <c r="AA218" s="142"/>
      <c r="AB218" s="142"/>
      <c r="AC218" s="143"/>
      <c r="AD218" s="143"/>
      <c r="AE218" s="143"/>
      <c r="AF218" s="143"/>
      <c r="AG218" s="143"/>
      <c r="AH218" s="143"/>
      <c r="AI218" s="143"/>
      <c r="AJ218" s="143"/>
      <c r="AK218" s="143"/>
      <c r="AL218" s="143"/>
      <c r="AM218" s="143"/>
      <c r="AN218" s="143"/>
      <c r="AO218" s="143"/>
      <c r="AP218" s="144"/>
      <c r="AQ218" s="144"/>
    </row>
    <row r="219" spans="2:43" ht="16.5" thickTop="1" x14ac:dyDescent="0.25">
      <c r="B219" s="87"/>
      <c r="C219" s="129"/>
      <c r="D219" s="87"/>
      <c r="E219" s="60"/>
      <c r="F219" s="100"/>
      <c r="G219" s="244" t="s">
        <v>212</v>
      </c>
      <c r="H219" s="100"/>
      <c r="I219" s="100"/>
      <c r="J219" s="108"/>
      <c r="K219" s="100"/>
      <c r="L219" s="133" t="s">
        <v>205</v>
      </c>
      <c r="M219" s="141"/>
      <c r="N219" s="141"/>
      <c r="O219" s="141"/>
      <c r="P219" s="141"/>
      <c r="Q219" s="142"/>
      <c r="R219" s="248" t="s">
        <v>222</v>
      </c>
      <c r="S219" s="142">
        <f>2*R206</f>
        <v>-35.896428571428565</v>
      </c>
      <c r="T219" s="142"/>
      <c r="U219" s="142"/>
      <c r="V219" s="142"/>
      <c r="W219" s="142"/>
      <c r="X219" s="142"/>
      <c r="Y219" s="142"/>
      <c r="Z219" s="142"/>
      <c r="AA219" s="142"/>
      <c r="AB219" s="142"/>
      <c r="AC219" s="143"/>
      <c r="AD219" s="143"/>
      <c r="AE219" s="143"/>
      <c r="AF219" s="143"/>
      <c r="AG219" s="143"/>
      <c r="AH219" s="143"/>
      <c r="AI219" s="143"/>
      <c r="AJ219" s="143"/>
      <c r="AK219" s="143"/>
      <c r="AL219" s="143"/>
      <c r="AM219" s="143"/>
      <c r="AN219" s="143"/>
      <c r="AO219" s="143"/>
      <c r="AP219" s="144"/>
      <c r="AQ219" s="144"/>
    </row>
    <row r="220" spans="2:43" ht="15.75" x14ac:dyDescent="0.25">
      <c r="B220" s="87"/>
      <c r="C220" s="129" t="s">
        <v>162</v>
      </c>
      <c r="D220" s="87"/>
      <c r="E220" s="60">
        <f>G198</f>
        <v>516.8181818181821</v>
      </c>
      <c r="F220" s="100"/>
      <c r="G220" s="244" t="s">
        <v>213</v>
      </c>
      <c r="H220" s="100"/>
      <c r="I220" s="100"/>
      <c r="J220" s="108"/>
      <c r="K220" s="100"/>
      <c r="L220" s="236" t="s">
        <v>206</v>
      </c>
      <c r="M220" s="133"/>
      <c r="N220" s="141"/>
      <c r="O220" s="141"/>
      <c r="P220" s="141"/>
      <c r="Q220" s="142"/>
      <c r="R220" s="249" t="s">
        <v>223</v>
      </c>
      <c r="S220" s="142">
        <f>S218/S219</f>
        <v>3.7506943877981325</v>
      </c>
      <c r="T220" s="142"/>
      <c r="U220" s="142"/>
      <c r="V220" s="142"/>
      <c r="W220" s="142"/>
      <c r="X220" s="142"/>
      <c r="Y220" s="142"/>
      <c r="Z220" s="142"/>
      <c r="AA220" s="142"/>
      <c r="AB220" s="142"/>
      <c r="AC220" s="143"/>
      <c r="AD220" s="143"/>
      <c r="AE220" s="143"/>
      <c r="AF220" s="143"/>
      <c r="AG220" s="143"/>
      <c r="AH220" s="143"/>
      <c r="AI220" s="143"/>
      <c r="AJ220" s="143"/>
      <c r="AK220" s="143"/>
      <c r="AL220" s="143"/>
      <c r="AM220" s="143"/>
      <c r="AN220" s="143"/>
      <c r="AO220" s="143"/>
      <c r="AP220" s="144"/>
      <c r="AQ220" s="144"/>
    </row>
    <row r="221" spans="2:43" ht="15.75" x14ac:dyDescent="0.25">
      <c r="B221" s="87"/>
      <c r="C221" s="153" t="s">
        <v>161</v>
      </c>
      <c r="D221" s="87"/>
      <c r="E221" s="121">
        <f>IRR(G206:G211,0.1)</f>
        <v>9.0514531786779484E-2</v>
      </c>
      <c r="F221" s="100"/>
      <c r="G221" s="244" t="s">
        <v>214</v>
      </c>
      <c r="H221" s="100"/>
      <c r="I221" s="100"/>
      <c r="J221" s="108"/>
      <c r="K221" s="100"/>
      <c r="L221" s="136" t="s">
        <v>231</v>
      </c>
      <c r="M221" s="133"/>
      <c r="N221" s="141"/>
      <c r="O221" s="141"/>
      <c r="P221" s="141"/>
      <c r="Q221" s="142"/>
      <c r="R221" s="142"/>
      <c r="S221" s="142"/>
      <c r="T221" s="142"/>
      <c r="U221" s="142"/>
      <c r="V221" s="142"/>
      <c r="W221" s="142"/>
      <c r="X221" s="142"/>
      <c r="Y221" s="142"/>
      <c r="Z221" s="142"/>
      <c r="AA221" s="142"/>
      <c r="AB221" s="142"/>
      <c r="AC221" s="143"/>
      <c r="AD221" s="143"/>
      <c r="AE221" s="143"/>
      <c r="AF221" s="143"/>
      <c r="AG221" s="143"/>
      <c r="AH221" s="143"/>
      <c r="AI221" s="143"/>
      <c r="AJ221" s="143"/>
      <c r="AK221" s="143"/>
      <c r="AL221" s="143"/>
      <c r="AM221" s="143"/>
      <c r="AN221" s="143"/>
      <c r="AO221" s="143"/>
      <c r="AP221" s="144"/>
      <c r="AQ221" s="144"/>
    </row>
    <row r="222" spans="2:43" ht="15.75" x14ac:dyDescent="0.25">
      <c r="B222" s="87"/>
      <c r="C222" s="129" t="s">
        <v>231</v>
      </c>
      <c r="D222" s="87"/>
      <c r="E222" s="117">
        <f>S220</f>
        <v>3.7506943877981325</v>
      </c>
      <c r="F222" s="114" t="s">
        <v>130</v>
      </c>
      <c r="G222" s="244" t="s">
        <v>215</v>
      </c>
      <c r="H222" s="100"/>
      <c r="I222" s="100"/>
      <c r="J222" s="108"/>
      <c r="K222" s="100"/>
      <c r="L222" s="133" t="s">
        <v>232</v>
      </c>
      <c r="M222" s="133"/>
      <c r="N222" s="141"/>
      <c r="O222" s="141"/>
      <c r="P222" s="141"/>
      <c r="Q222" s="142"/>
      <c r="R222" s="142"/>
      <c r="S222" s="142"/>
      <c r="T222" s="142"/>
      <c r="U222" s="142"/>
      <c r="V222" s="142"/>
      <c r="W222" s="142"/>
      <c r="X222" s="142"/>
      <c r="Y222" s="142"/>
      <c r="Z222" s="142"/>
      <c r="AA222" s="142"/>
      <c r="AB222" s="142"/>
      <c r="AC222" s="143"/>
      <c r="AD222" s="143"/>
      <c r="AE222" s="143"/>
      <c r="AF222" s="143"/>
      <c r="AG222" s="143"/>
      <c r="AH222" s="143"/>
      <c r="AI222" s="143"/>
      <c r="AJ222" s="143"/>
      <c r="AK222" s="143"/>
      <c r="AL222" s="143"/>
      <c r="AM222" s="143"/>
      <c r="AN222" s="143"/>
      <c r="AO222" s="143"/>
      <c r="AP222" s="144"/>
      <c r="AQ222" s="144"/>
    </row>
    <row r="223" spans="2:43" ht="15.75" x14ac:dyDescent="0.25">
      <c r="B223" s="87"/>
      <c r="C223" s="130" t="s">
        <v>235</v>
      </c>
      <c r="D223" s="131"/>
      <c r="E223" s="131"/>
      <c r="F223" s="131"/>
      <c r="G223" s="245" t="s">
        <v>216</v>
      </c>
      <c r="H223" s="131"/>
      <c r="I223" s="131"/>
      <c r="J223" s="109"/>
      <c r="K223" s="100"/>
      <c r="L223" s="236" t="s">
        <v>233</v>
      </c>
      <c r="M223" s="141"/>
      <c r="N223" s="141"/>
      <c r="O223" s="141"/>
      <c r="P223" s="141"/>
      <c r="Q223" s="142"/>
      <c r="R223" s="142"/>
      <c r="S223" s="142"/>
      <c r="T223" s="142"/>
      <c r="U223" s="142"/>
      <c r="V223" s="142"/>
      <c r="W223" s="142"/>
      <c r="X223" s="142"/>
      <c r="Y223" s="142"/>
      <c r="Z223" s="142"/>
      <c r="AA223" s="142"/>
      <c r="AB223" s="142"/>
      <c r="AC223" s="143"/>
      <c r="AD223" s="143"/>
      <c r="AE223" s="143"/>
      <c r="AF223" s="143"/>
      <c r="AG223" s="143"/>
      <c r="AH223" s="143"/>
      <c r="AI223" s="143"/>
      <c r="AJ223" s="143"/>
      <c r="AK223" s="143"/>
      <c r="AL223" s="143"/>
      <c r="AM223" s="143"/>
      <c r="AN223" s="143"/>
      <c r="AO223" s="143"/>
      <c r="AP223" s="144"/>
      <c r="AQ223" s="144"/>
    </row>
    <row r="224" spans="2:43" ht="15.75" x14ac:dyDescent="0.25">
      <c r="B224" s="87"/>
      <c r="C224" s="262"/>
      <c r="D224" s="100"/>
      <c r="E224" s="100"/>
      <c r="F224" s="100"/>
      <c r="G224" s="279"/>
      <c r="H224" s="100"/>
      <c r="I224" s="100"/>
      <c r="J224" s="100"/>
      <c r="K224" s="100"/>
      <c r="L224" s="236" t="s">
        <v>234</v>
      </c>
      <c r="M224" s="294"/>
      <c r="N224" s="141"/>
      <c r="O224" s="141"/>
      <c r="P224" s="141"/>
      <c r="Q224" s="142"/>
      <c r="R224" s="142"/>
      <c r="S224" s="142"/>
      <c r="T224" s="142"/>
      <c r="U224" s="142"/>
      <c r="V224" s="142"/>
      <c r="W224" s="142"/>
      <c r="X224" s="142"/>
      <c r="Y224" s="142"/>
      <c r="Z224" s="142"/>
      <c r="AA224" s="142"/>
      <c r="AB224" s="142"/>
      <c r="AC224" s="143"/>
      <c r="AD224" s="143"/>
      <c r="AE224" s="143"/>
      <c r="AF224" s="143"/>
      <c r="AG224" s="143"/>
      <c r="AH224" s="143"/>
      <c r="AI224" s="143"/>
      <c r="AJ224" s="143"/>
      <c r="AK224" s="143"/>
      <c r="AL224" s="143"/>
      <c r="AM224" s="143"/>
      <c r="AN224" s="143"/>
      <c r="AO224" s="143"/>
      <c r="AP224" s="144"/>
      <c r="AQ224" s="144"/>
    </row>
    <row r="225" spans="2:46" ht="15.75" x14ac:dyDescent="0.25">
      <c r="B225" s="87"/>
      <c r="C225" s="271" t="s">
        <v>242</v>
      </c>
      <c r="D225" s="263"/>
      <c r="E225" s="267"/>
      <c r="F225" s="267"/>
      <c r="G225" s="280"/>
      <c r="H225" s="267"/>
      <c r="I225" s="267"/>
      <c r="J225" s="268"/>
      <c r="K225" s="100"/>
      <c r="L225" s="61"/>
      <c r="M225" s="293"/>
      <c r="N225" s="294"/>
      <c r="O225" s="294"/>
      <c r="P225" s="141"/>
      <c r="Q225" s="142"/>
      <c r="R225" s="142"/>
      <c r="S225" s="142"/>
      <c r="T225" s="142"/>
      <c r="U225" s="142"/>
      <c r="V225" s="142"/>
      <c r="W225" s="142"/>
      <c r="X225" s="142"/>
      <c r="Y225" s="142"/>
      <c r="Z225" s="142"/>
      <c r="AA225" s="142"/>
      <c r="AB225" s="142"/>
      <c r="AC225" s="143"/>
      <c r="AD225" s="143"/>
      <c r="AE225" s="143"/>
      <c r="AF225" s="143"/>
      <c r="AG225" s="143"/>
      <c r="AH225" s="143"/>
      <c r="AI225" s="143"/>
      <c r="AJ225" s="143"/>
      <c r="AK225" s="143"/>
      <c r="AL225" s="143"/>
      <c r="AM225" s="143"/>
      <c r="AN225" s="143"/>
      <c r="AO225" s="143"/>
      <c r="AP225" s="144"/>
      <c r="AQ225" s="144"/>
    </row>
    <row r="226" spans="2:46" ht="15.75" x14ac:dyDescent="0.25">
      <c r="B226" s="87"/>
      <c r="C226" s="272" t="s">
        <v>246</v>
      </c>
      <c r="D226" s="269"/>
      <c r="E226" s="269"/>
      <c r="F226" s="269"/>
      <c r="G226" s="278"/>
      <c r="H226" s="269"/>
      <c r="I226" s="281"/>
      <c r="J226" s="299"/>
      <c r="K226" s="100"/>
      <c r="L226" s="61"/>
      <c r="M226" s="295"/>
      <c r="N226" s="294"/>
      <c r="O226" s="294"/>
      <c r="P226" s="141"/>
      <c r="Q226" s="142"/>
      <c r="R226" s="142"/>
      <c r="S226" s="142"/>
      <c r="T226" s="142"/>
      <c r="U226" s="142"/>
      <c r="V226" s="142"/>
      <c r="W226" s="142"/>
      <c r="X226" s="142"/>
      <c r="Y226" s="142"/>
      <c r="Z226" s="142"/>
      <c r="AA226" s="142"/>
      <c r="AB226" s="142"/>
      <c r="AC226" s="143"/>
      <c r="AD226" s="143"/>
      <c r="AE226" s="143"/>
      <c r="AF226" s="143"/>
      <c r="AG226" s="143"/>
      <c r="AH226" s="143"/>
      <c r="AI226" s="143"/>
      <c r="AJ226" s="143"/>
      <c r="AK226" s="143"/>
      <c r="AL226" s="143"/>
      <c r="AM226" s="143"/>
      <c r="AN226" s="143"/>
      <c r="AO226" s="143"/>
      <c r="AP226" s="144"/>
      <c r="AQ226" s="144"/>
    </row>
    <row r="227" spans="2:46" ht="15.75" x14ac:dyDescent="0.25">
      <c r="B227" s="87"/>
      <c r="C227" s="272" t="s">
        <v>244</v>
      </c>
      <c r="D227" s="264"/>
      <c r="E227" s="264"/>
      <c r="F227" s="264"/>
      <c r="G227" s="264"/>
      <c r="H227" s="264"/>
      <c r="I227" s="282"/>
      <c r="J227" s="264"/>
      <c r="K227" s="100"/>
      <c r="L227" s="61"/>
      <c r="M227" s="296"/>
      <c r="N227" s="294"/>
      <c r="O227" s="294"/>
      <c r="P227" s="141"/>
      <c r="Q227" s="142"/>
      <c r="R227" s="142"/>
      <c r="S227" s="142"/>
      <c r="T227" s="142"/>
      <c r="U227" s="142"/>
      <c r="V227" s="142"/>
      <c r="W227" s="142"/>
      <c r="X227" s="142"/>
      <c r="Y227" s="142"/>
      <c r="Z227" s="142"/>
      <c r="AA227" s="142"/>
      <c r="AB227" s="142"/>
      <c r="AC227" s="143"/>
      <c r="AD227" s="143"/>
      <c r="AE227" s="143"/>
      <c r="AF227" s="143"/>
      <c r="AG227" s="143"/>
      <c r="AH227" s="143"/>
      <c r="AI227" s="143"/>
      <c r="AJ227" s="143"/>
      <c r="AK227" s="143"/>
      <c r="AL227" s="143"/>
      <c r="AM227" s="143"/>
      <c r="AN227" s="143"/>
      <c r="AO227" s="143"/>
      <c r="AP227" s="144"/>
      <c r="AQ227" s="144"/>
    </row>
    <row r="228" spans="2:46" ht="15.75" x14ac:dyDescent="0.25">
      <c r="B228" s="87"/>
      <c r="C228" s="272" t="s">
        <v>245</v>
      </c>
      <c r="D228" s="300"/>
      <c r="E228" s="274"/>
      <c r="F228" s="274"/>
      <c r="G228" s="274"/>
      <c r="H228" s="274"/>
      <c r="I228" s="283"/>
      <c r="J228" s="274"/>
      <c r="K228" s="100"/>
      <c r="L228" s="61"/>
      <c r="M228" s="297"/>
      <c r="N228" s="294"/>
      <c r="O228" s="294"/>
      <c r="P228" s="141"/>
      <c r="Q228" s="142"/>
      <c r="R228" s="142"/>
      <c r="S228" s="142"/>
      <c r="T228" s="142"/>
      <c r="U228" s="142"/>
      <c r="V228" s="142"/>
      <c r="W228" s="142"/>
      <c r="X228" s="142"/>
      <c r="Y228" s="142"/>
      <c r="Z228" s="142"/>
      <c r="AA228" s="142"/>
      <c r="AB228" s="142"/>
      <c r="AC228" s="143"/>
      <c r="AD228" s="143"/>
      <c r="AE228" s="143"/>
      <c r="AF228" s="143"/>
      <c r="AG228" s="143"/>
      <c r="AH228" s="143"/>
      <c r="AI228" s="143"/>
      <c r="AJ228" s="143"/>
      <c r="AK228" s="143"/>
      <c r="AL228" s="143"/>
      <c r="AM228" s="143"/>
      <c r="AN228" s="143"/>
      <c r="AO228" s="143"/>
      <c r="AP228" s="144"/>
      <c r="AQ228" s="144"/>
    </row>
    <row r="229" spans="2:46" ht="15.75" x14ac:dyDescent="0.25">
      <c r="B229" s="87"/>
      <c r="C229" s="272" t="s">
        <v>247</v>
      </c>
      <c r="D229" s="300"/>
      <c r="E229" s="265"/>
      <c r="F229" s="266"/>
      <c r="G229" s="266"/>
      <c r="H229" s="266"/>
      <c r="I229" s="284"/>
      <c r="J229" s="266"/>
      <c r="K229" s="100"/>
      <c r="L229" s="236"/>
      <c r="M229" s="298"/>
      <c r="N229" s="294"/>
      <c r="O229" s="294"/>
      <c r="P229" s="141"/>
      <c r="Q229" s="142"/>
      <c r="R229" s="142"/>
      <c r="S229" s="142"/>
      <c r="T229" s="142"/>
      <c r="U229" s="142"/>
      <c r="V229" s="142"/>
      <c r="W229" s="142"/>
      <c r="X229" s="142"/>
      <c r="Y229" s="142"/>
      <c r="Z229" s="142"/>
      <c r="AA229" s="142"/>
      <c r="AB229" s="142"/>
      <c r="AC229" s="143"/>
      <c r="AD229" s="143"/>
      <c r="AE229" s="143"/>
      <c r="AF229" s="143"/>
      <c r="AG229" s="143"/>
      <c r="AH229" s="143"/>
      <c r="AI229" s="143"/>
      <c r="AJ229" s="143"/>
      <c r="AK229" s="143"/>
      <c r="AL229" s="143"/>
      <c r="AM229" s="143"/>
      <c r="AN229" s="143"/>
      <c r="AO229" s="143"/>
      <c r="AP229" s="144"/>
      <c r="AQ229" s="144"/>
    </row>
    <row r="230" spans="2:46" ht="15.75" x14ac:dyDescent="0.25">
      <c r="B230" s="87"/>
      <c r="C230" s="273" t="s">
        <v>230</v>
      </c>
      <c r="D230" s="300"/>
      <c r="E230" s="270"/>
      <c r="F230" s="270"/>
      <c r="G230" s="270"/>
      <c r="H230" s="270"/>
      <c r="I230" s="285"/>
      <c r="J230" s="270"/>
      <c r="K230" s="100"/>
      <c r="L230" s="236"/>
      <c r="M230" s="294"/>
      <c r="N230" s="294"/>
      <c r="O230" s="294"/>
      <c r="P230" s="141"/>
      <c r="Q230" s="142"/>
      <c r="R230" s="142"/>
      <c r="S230" s="142"/>
      <c r="T230" s="142"/>
      <c r="U230" s="142"/>
      <c r="V230" s="142"/>
      <c r="W230" s="142"/>
      <c r="X230" s="142"/>
      <c r="Y230" s="142"/>
      <c r="Z230" s="142"/>
      <c r="AA230" s="142"/>
      <c r="AB230" s="142"/>
      <c r="AC230" s="143"/>
      <c r="AD230" s="143"/>
      <c r="AE230" s="143"/>
      <c r="AF230" s="143"/>
      <c r="AG230" s="143"/>
      <c r="AH230" s="143"/>
      <c r="AI230" s="143"/>
      <c r="AJ230" s="143"/>
      <c r="AK230" s="143"/>
      <c r="AL230" s="143"/>
      <c r="AM230" s="143"/>
      <c r="AN230" s="143"/>
      <c r="AO230" s="143"/>
      <c r="AP230" s="144"/>
      <c r="AQ230" s="144"/>
    </row>
    <row r="231" spans="2:46" ht="15.75" x14ac:dyDescent="0.25">
      <c r="B231" s="87"/>
      <c r="C231" s="87"/>
      <c r="D231" s="87"/>
      <c r="E231" s="87"/>
      <c r="F231" s="87"/>
      <c r="G231" s="100"/>
      <c r="H231" s="100"/>
      <c r="I231" s="100"/>
      <c r="J231" s="100"/>
      <c r="K231" s="100"/>
      <c r="L231" s="61"/>
      <c r="M231" s="61"/>
      <c r="N231" s="294"/>
      <c r="O231" s="294"/>
      <c r="P231" s="141"/>
      <c r="Q231" s="142"/>
      <c r="R231" s="142"/>
      <c r="S231" s="142"/>
      <c r="T231" s="142"/>
      <c r="U231" s="142"/>
      <c r="V231" s="142"/>
      <c r="W231" s="142"/>
      <c r="X231" s="142"/>
      <c r="Y231" s="142"/>
      <c r="Z231" s="142"/>
      <c r="AA231" s="142"/>
      <c r="AB231" s="142"/>
      <c r="AC231" s="143"/>
      <c r="AD231" s="143"/>
      <c r="AE231" s="143"/>
      <c r="AF231" s="143"/>
      <c r="AG231" s="143"/>
      <c r="AH231" s="143"/>
      <c r="AI231" s="143"/>
      <c r="AJ231" s="143"/>
      <c r="AK231" s="143"/>
      <c r="AL231" s="143"/>
      <c r="AM231" s="143"/>
      <c r="AN231" s="143"/>
      <c r="AO231" s="143"/>
      <c r="AP231" s="144"/>
      <c r="AQ231" s="144"/>
    </row>
    <row r="232" spans="2:46" s="81" customFormat="1" ht="18.75" x14ac:dyDescent="0.3">
      <c r="C232" s="90"/>
      <c r="D232" s="90"/>
      <c r="E232" s="90"/>
      <c r="F232" s="90"/>
      <c r="G232" s="90"/>
      <c r="H232" s="90"/>
      <c r="I232" s="90"/>
      <c r="L232" s="142"/>
      <c r="M232" s="142"/>
      <c r="N232" s="142"/>
      <c r="O232" s="142"/>
      <c r="P232" s="142"/>
      <c r="Q232" s="142"/>
      <c r="R232" s="142"/>
      <c r="S232" s="142"/>
      <c r="T232" s="142"/>
      <c r="U232" s="142"/>
      <c r="V232" s="142"/>
      <c r="W232" s="142"/>
      <c r="X232" s="142"/>
      <c r="Y232" s="142"/>
      <c r="Z232" s="142"/>
      <c r="AA232" s="142"/>
      <c r="AB232" s="142"/>
      <c r="AC232" s="143"/>
      <c r="AD232" s="143"/>
      <c r="AE232" s="143"/>
      <c r="AF232" s="143"/>
      <c r="AG232" s="143"/>
      <c r="AH232" s="143"/>
      <c r="AI232" s="143"/>
      <c r="AJ232" s="143"/>
      <c r="AK232" s="143"/>
      <c r="AL232" s="143"/>
      <c r="AM232" s="143"/>
      <c r="AN232" s="143"/>
      <c r="AO232" s="143"/>
      <c r="AP232" s="144"/>
      <c r="AQ232" s="144"/>
      <c r="AR232"/>
      <c r="AS232"/>
      <c r="AT232"/>
    </row>
    <row r="233" spans="2:46" s="81" customFormat="1" x14ac:dyDescent="0.25">
      <c r="L233" s="142"/>
      <c r="M233" s="142"/>
      <c r="N233" s="142"/>
      <c r="O233" s="142"/>
      <c r="P233" s="142"/>
      <c r="Q233" s="142"/>
      <c r="R233" s="142"/>
      <c r="S233" s="142"/>
      <c r="T233" s="142"/>
      <c r="U233" s="142"/>
      <c r="V233" s="142"/>
      <c r="W233" s="142"/>
      <c r="X233" s="142"/>
      <c r="Y233" s="142"/>
      <c r="Z233" s="142"/>
      <c r="AA233" s="142"/>
      <c r="AB233" s="142"/>
      <c r="AC233" s="143"/>
      <c r="AD233" s="143"/>
      <c r="AE233" s="143"/>
      <c r="AF233" s="143"/>
      <c r="AG233" s="143"/>
      <c r="AH233" s="143"/>
      <c r="AI233" s="143"/>
      <c r="AJ233" s="143"/>
      <c r="AK233" s="143"/>
      <c r="AL233" s="143"/>
      <c r="AM233" s="143"/>
      <c r="AN233" s="143"/>
      <c r="AO233" s="143"/>
      <c r="AP233" s="144"/>
      <c r="AQ233" s="144"/>
      <c r="AR233"/>
      <c r="AS233"/>
      <c r="AT233"/>
    </row>
    <row r="234" spans="2:46" s="81" customFormat="1" x14ac:dyDescent="0.25">
      <c r="L234" s="142"/>
      <c r="M234" s="142"/>
      <c r="N234" s="142"/>
      <c r="O234" s="142"/>
      <c r="P234" s="142"/>
      <c r="Q234" s="142"/>
      <c r="R234" s="142"/>
      <c r="S234" s="142"/>
      <c r="T234" s="142"/>
      <c r="U234" s="142"/>
      <c r="V234" s="142"/>
      <c r="W234" s="142"/>
      <c r="X234" s="142"/>
      <c r="Y234" s="142"/>
      <c r="Z234" s="142"/>
      <c r="AA234" s="142"/>
      <c r="AB234" s="142"/>
      <c r="AC234" s="143"/>
      <c r="AD234" s="143"/>
      <c r="AE234" s="143"/>
      <c r="AF234" s="143"/>
      <c r="AG234" s="143"/>
      <c r="AH234" s="143"/>
      <c r="AI234" s="143"/>
      <c r="AJ234" s="143"/>
      <c r="AK234" s="143"/>
      <c r="AL234" s="143"/>
      <c r="AM234" s="143"/>
      <c r="AN234" s="143"/>
      <c r="AO234" s="143"/>
      <c r="AP234" s="144"/>
      <c r="AQ234" s="144"/>
      <c r="AR234"/>
      <c r="AS234"/>
      <c r="AT234"/>
    </row>
    <row r="235" spans="2:46" s="81" customFormat="1" x14ac:dyDescent="0.25">
      <c r="L235" s="142"/>
      <c r="M235" s="142"/>
      <c r="N235" s="142"/>
      <c r="O235" s="142"/>
      <c r="P235" s="142"/>
      <c r="Q235" s="142"/>
      <c r="R235" s="142"/>
      <c r="S235" s="142"/>
      <c r="T235" s="142"/>
      <c r="U235" s="142"/>
      <c r="V235" s="142"/>
      <c r="W235" s="142"/>
      <c r="X235" s="142"/>
      <c r="Y235" s="142"/>
      <c r="Z235" s="142"/>
      <c r="AA235" s="142"/>
      <c r="AB235" s="142"/>
      <c r="AC235" s="143"/>
      <c r="AD235" s="143"/>
      <c r="AE235" s="143"/>
      <c r="AF235" s="143"/>
      <c r="AG235" s="143"/>
      <c r="AH235" s="143"/>
      <c r="AI235" s="143"/>
      <c r="AJ235" s="143"/>
      <c r="AK235" s="143"/>
      <c r="AL235" s="143"/>
      <c r="AM235" s="143"/>
      <c r="AN235" s="143"/>
      <c r="AO235" s="143"/>
      <c r="AP235" s="144"/>
      <c r="AQ235" s="144"/>
      <c r="AR235"/>
      <c r="AS235"/>
      <c r="AT235"/>
    </row>
    <row r="236" spans="2:46" s="81" customFormat="1" x14ac:dyDescent="0.25">
      <c r="L236" s="142"/>
      <c r="M236" s="142"/>
      <c r="N236" s="142"/>
      <c r="O236" s="142"/>
      <c r="P236" s="142"/>
      <c r="Q236" s="142"/>
      <c r="R236" s="142"/>
      <c r="S236" s="142"/>
      <c r="T236" s="142"/>
      <c r="U236" s="142"/>
      <c r="V236" s="142"/>
      <c r="W236" s="142"/>
      <c r="X236" s="142"/>
      <c r="Y236" s="142"/>
      <c r="Z236" s="142"/>
      <c r="AA236" s="142"/>
      <c r="AB236" s="142"/>
      <c r="AC236" s="143"/>
      <c r="AD236" s="143"/>
      <c r="AE236" s="143"/>
      <c r="AF236" s="143"/>
      <c r="AG236" s="143"/>
      <c r="AH236" s="143"/>
      <c r="AI236" s="143"/>
      <c r="AJ236" s="143"/>
      <c r="AK236" s="143"/>
      <c r="AL236" s="143"/>
      <c r="AM236" s="143"/>
      <c r="AN236" s="143"/>
      <c r="AO236" s="143"/>
      <c r="AP236" s="144"/>
      <c r="AQ236" s="144"/>
      <c r="AR236"/>
      <c r="AS236"/>
      <c r="AT236"/>
    </row>
    <row r="237" spans="2:46" s="81" customFormat="1" x14ac:dyDescent="0.25">
      <c r="L237" s="142"/>
      <c r="M237" s="142"/>
      <c r="N237" s="142"/>
      <c r="O237" s="142"/>
      <c r="P237" s="142"/>
      <c r="Q237" s="142"/>
      <c r="R237" s="142"/>
      <c r="S237" s="142"/>
      <c r="T237" s="142"/>
      <c r="U237" s="142"/>
      <c r="V237" s="142"/>
      <c r="W237" s="142"/>
      <c r="X237" s="142"/>
      <c r="Y237" s="142"/>
      <c r="Z237" s="142"/>
      <c r="AA237" s="142"/>
      <c r="AB237" s="142"/>
      <c r="AC237" s="143"/>
      <c r="AD237" s="143"/>
      <c r="AE237" s="143"/>
      <c r="AF237" s="143"/>
      <c r="AG237" s="143"/>
      <c r="AH237" s="143"/>
      <c r="AI237" s="143"/>
      <c r="AJ237" s="143"/>
      <c r="AK237" s="143"/>
      <c r="AL237" s="143"/>
      <c r="AM237" s="143"/>
      <c r="AN237" s="143"/>
      <c r="AO237" s="143"/>
      <c r="AP237" s="144"/>
      <c r="AQ237" s="144"/>
      <c r="AR237"/>
      <c r="AS237"/>
      <c r="AT237"/>
    </row>
    <row r="238" spans="2:46" s="81" customFormat="1" x14ac:dyDescent="0.25">
      <c r="L238" s="142"/>
      <c r="M238" s="142"/>
      <c r="N238" s="142"/>
      <c r="O238" s="142"/>
      <c r="P238" s="142"/>
      <c r="Q238" s="142"/>
      <c r="R238" s="142"/>
      <c r="S238" s="142"/>
      <c r="T238" s="142"/>
      <c r="U238" s="142"/>
      <c r="V238" s="142"/>
      <c r="W238" s="142"/>
      <c r="X238" s="142"/>
      <c r="Y238" s="142"/>
      <c r="Z238" s="142"/>
      <c r="AA238" s="142"/>
      <c r="AB238" s="142"/>
      <c r="AC238" s="143"/>
      <c r="AD238" s="143"/>
      <c r="AE238" s="143"/>
      <c r="AF238" s="143"/>
      <c r="AG238" s="143"/>
      <c r="AH238" s="143"/>
      <c r="AI238" s="143"/>
      <c r="AJ238" s="143"/>
      <c r="AK238" s="143"/>
      <c r="AL238" s="143"/>
      <c r="AM238" s="143"/>
      <c r="AN238" s="143"/>
      <c r="AO238" s="143"/>
      <c r="AP238" s="144"/>
      <c r="AQ238" s="144"/>
      <c r="AR238"/>
      <c r="AS238"/>
      <c r="AT238"/>
    </row>
    <row r="239" spans="2:46" s="81" customFormat="1" x14ac:dyDescent="0.25">
      <c r="L239" s="142"/>
      <c r="M239" s="142"/>
      <c r="N239" s="142"/>
      <c r="O239" s="142"/>
      <c r="P239" s="142"/>
      <c r="Q239" s="142"/>
      <c r="R239" s="142"/>
      <c r="S239" s="142"/>
      <c r="T239" s="142"/>
      <c r="U239" s="142"/>
      <c r="V239" s="142"/>
      <c r="W239" s="142"/>
      <c r="X239" s="142"/>
      <c r="Y239" s="142"/>
      <c r="Z239" s="142"/>
      <c r="AA239" s="142"/>
      <c r="AB239" s="142"/>
      <c r="AC239" s="143"/>
      <c r="AD239" s="143"/>
      <c r="AE239" s="143"/>
      <c r="AF239" s="143"/>
      <c r="AG239" s="143"/>
      <c r="AH239" s="143"/>
      <c r="AI239" s="143"/>
      <c r="AJ239" s="143"/>
      <c r="AK239" s="143"/>
      <c r="AL239" s="143"/>
      <c r="AM239" s="143"/>
      <c r="AN239" s="143"/>
      <c r="AO239" s="143"/>
      <c r="AP239" s="144"/>
      <c r="AQ239" s="144"/>
      <c r="AR239"/>
      <c r="AS239"/>
      <c r="AT239"/>
    </row>
    <row r="240" spans="2:46" s="81" customFormat="1" x14ac:dyDescent="0.25">
      <c r="L240" s="142"/>
      <c r="M240" s="142"/>
      <c r="N240" s="142"/>
      <c r="O240" s="142"/>
      <c r="P240" s="142"/>
      <c r="Q240" s="142"/>
      <c r="R240" s="142"/>
      <c r="S240" s="142"/>
      <c r="T240" s="142"/>
      <c r="U240" s="142"/>
      <c r="V240" s="142"/>
      <c r="W240" s="142"/>
      <c r="X240" s="142"/>
      <c r="Y240" s="142"/>
      <c r="Z240" s="142"/>
      <c r="AA240" s="142"/>
      <c r="AB240" s="142"/>
      <c r="AC240" s="143"/>
      <c r="AD240" s="143"/>
      <c r="AE240" s="143"/>
      <c r="AF240" s="143"/>
      <c r="AG240" s="143"/>
      <c r="AH240" s="143"/>
      <c r="AI240" s="143"/>
      <c r="AJ240" s="143"/>
      <c r="AK240" s="143"/>
      <c r="AL240" s="143"/>
      <c r="AM240" s="143"/>
      <c r="AN240" s="143"/>
      <c r="AO240" s="143"/>
      <c r="AP240" s="144"/>
      <c r="AQ240" s="144"/>
      <c r="AR240"/>
      <c r="AS240"/>
      <c r="AT240"/>
    </row>
    <row r="241" spans="12:46" s="81" customFormat="1" x14ac:dyDescent="0.25">
      <c r="L241" s="142"/>
      <c r="M241" s="142"/>
      <c r="N241" s="142"/>
      <c r="O241" s="142"/>
      <c r="P241" s="142"/>
      <c r="Q241" s="142"/>
      <c r="R241" s="142"/>
      <c r="S241" s="142"/>
      <c r="T241" s="142"/>
      <c r="U241" s="142"/>
      <c r="V241" s="142"/>
      <c r="W241" s="142"/>
      <c r="X241" s="142"/>
      <c r="Y241" s="142"/>
      <c r="Z241" s="142"/>
      <c r="AA241" s="142"/>
      <c r="AB241" s="142"/>
      <c r="AC241" s="143"/>
      <c r="AD241" s="143"/>
      <c r="AE241" s="143"/>
      <c r="AF241" s="143"/>
      <c r="AG241" s="143"/>
      <c r="AH241" s="143"/>
      <c r="AI241" s="143"/>
      <c r="AJ241" s="143"/>
      <c r="AK241" s="143"/>
      <c r="AL241" s="143"/>
      <c r="AM241" s="143"/>
      <c r="AN241" s="143"/>
      <c r="AO241" s="143"/>
      <c r="AP241" s="144"/>
      <c r="AQ241" s="144"/>
      <c r="AR241"/>
      <c r="AS241"/>
      <c r="AT241"/>
    </row>
    <row r="242" spans="12:46" s="81" customFormat="1" x14ac:dyDescent="0.25">
      <c r="L242" s="142"/>
      <c r="M242" s="142"/>
      <c r="N242" s="142"/>
      <c r="O242" s="142"/>
      <c r="P242" s="142"/>
      <c r="Q242" s="142"/>
      <c r="R242" s="142"/>
      <c r="S242" s="142"/>
      <c r="T242" s="142"/>
      <c r="U242" s="142"/>
      <c r="V242" s="142"/>
      <c r="W242" s="142"/>
      <c r="X242" s="142"/>
      <c r="Y242" s="142"/>
      <c r="Z242" s="142"/>
      <c r="AA242" s="142"/>
      <c r="AB242" s="142"/>
      <c r="AC242" s="143"/>
      <c r="AD242" s="143"/>
      <c r="AE242" s="143"/>
      <c r="AF242" s="143"/>
      <c r="AG242" s="143"/>
      <c r="AH242" s="143"/>
      <c r="AI242" s="143"/>
      <c r="AJ242" s="143"/>
      <c r="AK242" s="143"/>
      <c r="AL242" s="143"/>
      <c r="AM242" s="143"/>
      <c r="AN242" s="143"/>
      <c r="AO242" s="143"/>
      <c r="AP242" s="144"/>
      <c r="AQ242" s="144"/>
      <c r="AR242"/>
      <c r="AS242"/>
      <c r="AT242"/>
    </row>
    <row r="243" spans="12:46" s="81" customFormat="1" x14ac:dyDescent="0.25">
      <c r="L243" s="142"/>
      <c r="M243" s="142"/>
      <c r="N243" s="142"/>
      <c r="O243" s="142"/>
      <c r="P243" s="142"/>
      <c r="Q243" s="142"/>
      <c r="R243" s="142"/>
      <c r="S243" s="142"/>
      <c r="T243" s="142"/>
      <c r="U243" s="142"/>
      <c r="V243" s="142"/>
      <c r="W243" s="142"/>
      <c r="X243" s="142"/>
      <c r="Y243" s="142"/>
      <c r="Z243" s="142"/>
      <c r="AA243" s="142"/>
      <c r="AB243" s="142"/>
      <c r="AC243" s="143"/>
      <c r="AD243" s="143"/>
      <c r="AE243" s="143"/>
      <c r="AF243" s="143"/>
      <c r="AG243" s="143"/>
      <c r="AH243" s="143"/>
      <c r="AI243" s="143"/>
      <c r="AJ243" s="143"/>
      <c r="AK243" s="143"/>
      <c r="AL243" s="143"/>
      <c r="AM243" s="143"/>
      <c r="AN243" s="143"/>
      <c r="AO243" s="143"/>
      <c r="AP243" s="144"/>
      <c r="AQ243" s="144"/>
      <c r="AR243"/>
      <c r="AS243"/>
      <c r="AT243"/>
    </row>
    <row r="244" spans="12:46" s="81" customFormat="1" x14ac:dyDescent="0.25">
      <c r="L244" s="142"/>
      <c r="M244" s="142"/>
      <c r="N244" s="142"/>
      <c r="O244" s="142"/>
      <c r="P244" s="142"/>
      <c r="Q244" s="142"/>
      <c r="R244" s="142"/>
      <c r="S244" s="142"/>
      <c r="T244" s="142"/>
      <c r="U244" s="142"/>
      <c r="V244" s="142"/>
      <c r="W244" s="142"/>
      <c r="X244" s="142"/>
      <c r="Y244" s="142"/>
      <c r="Z244" s="142"/>
      <c r="AA244" s="142"/>
      <c r="AB244" s="142"/>
      <c r="AC244" s="143"/>
      <c r="AD244" s="143"/>
      <c r="AE244" s="143"/>
      <c r="AF244" s="143"/>
      <c r="AG244" s="143"/>
      <c r="AH244" s="143"/>
      <c r="AI244" s="143"/>
      <c r="AJ244" s="143"/>
      <c r="AK244" s="143"/>
      <c r="AL244" s="143"/>
      <c r="AM244" s="143"/>
      <c r="AN244" s="143"/>
      <c r="AO244" s="143"/>
      <c r="AP244" s="144"/>
      <c r="AQ244" s="144"/>
      <c r="AR244"/>
      <c r="AS244"/>
      <c r="AT244"/>
    </row>
    <row r="245" spans="12:46" s="81" customFormat="1" x14ac:dyDescent="0.25">
      <c r="L245" s="142"/>
      <c r="M245" s="142"/>
      <c r="N245" s="142"/>
      <c r="O245" s="142"/>
      <c r="P245" s="142"/>
      <c r="Q245" s="142"/>
      <c r="R245" s="142"/>
      <c r="S245" s="142"/>
      <c r="T245" s="142"/>
      <c r="U245" s="142"/>
      <c r="V245" s="142"/>
      <c r="W245" s="142"/>
      <c r="X245" s="142"/>
      <c r="Y245" s="142"/>
      <c r="Z245" s="142"/>
      <c r="AA245" s="142"/>
      <c r="AB245" s="142"/>
      <c r="AC245" s="143"/>
      <c r="AD245" s="143"/>
      <c r="AE245" s="143"/>
      <c r="AF245" s="143"/>
      <c r="AG245" s="143"/>
      <c r="AH245" s="143"/>
      <c r="AI245" s="143"/>
      <c r="AJ245" s="143"/>
      <c r="AK245" s="143"/>
      <c r="AL245" s="143"/>
      <c r="AM245" s="143"/>
      <c r="AN245" s="143"/>
      <c r="AO245" s="143"/>
      <c r="AP245" s="143"/>
      <c r="AQ245" s="143"/>
    </row>
    <row r="246" spans="12:46" s="81" customFormat="1" x14ac:dyDescent="0.25">
      <c r="L246" s="142"/>
      <c r="M246" s="142"/>
      <c r="N246" s="142"/>
      <c r="O246" s="142"/>
      <c r="P246" s="142"/>
      <c r="Q246" s="142"/>
      <c r="R246" s="142"/>
      <c r="S246" s="142"/>
      <c r="T246" s="142"/>
      <c r="U246" s="142"/>
      <c r="V246" s="142"/>
      <c r="W246" s="142"/>
      <c r="X246" s="142"/>
      <c r="Y246" s="142"/>
      <c r="Z246" s="142"/>
      <c r="AA246" s="142"/>
      <c r="AB246" s="142"/>
      <c r="AC246" s="143"/>
      <c r="AD246" s="143"/>
      <c r="AE246" s="143"/>
      <c r="AF246" s="143"/>
      <c r="AG246" s="143"/>
      <c r="AH246" s="143"/>
      <c r="AI246" s="143"/>
      <c r="AJ246" s="143"/>
      <c r="AK246" s="143"/>
      <c r="AL246" s="143"/>
      <c r="AM246" s="143"/>
      <c r="AN246" s="143"/>
      <c r="AO246" s="143"/>
      <c r="AP246" s="143"/>
      <c r="AQ246" s="143"/>
    </row>
    <row r="247" spans="12:46" s="81" customFormat="1" x14ac:dyDescent="0.25">
      <c r="L247" s="142"/>
      <c r="M247" s="142"/>
      <c r="N247" s="142"/>
      <c r="O247" s="142"/>
      <c r="P247" s="142"/>
      <c r="Q247" s="142"/>
      <c r="R247" s="142"/>
      <c r="S247" s="142"/>
      <c r="T247" s="142"/>
      <c r="U247" s="142"/>
      <c r="V247" s="142"/>
      <c r="W247" s="142"/>
      <c r="X247" s="142"/>
      <c r="Y247" s="142"/>
      <c r="Z247" s="142"/>
      <c r="AA247" s="142"/>
      <c r="AB247" s="142"/>
      <c r="AC247" s="143"/>
      <c r="AD247" s="143"/>
      <c r="AE247" s="143"/>
      <c r="AF247" s="143"/>
      <c r="AG247" s="143"/>
      <c r="AH247" s="143"/>
      <c r="AI247" s="143"/>
      <c r="AJ247" s="143"/>
      <c r="AK247" s="143"/>
      <c r="AL247" s="143"/>
      <c r="AM247" s="143"/>
      <c r="AN247" s="143"/>
      <c r="AO247" s="143"/>
      <c r="AP247" s="143"/>
      <c r="AQ247" s="143"/>
    </row>
    <row r="248" spans="12:46" s="81" customFormat="1" x14ac:dyDescent="0.25">
      <c r="L248" s="142"/>
      <c r="M248" s="142"/>
      <c r="N248" s="142"/>
      <c r="O248" s="142"/>
      <c r="P248" s="142"/>
      <c r="Q248" s="142"/>
      <c r="R248" s="142"/>
      <c r="S248" s="142"/>
      <c r="T248" s="142"/>
      <c r="U248" s="142"/>
      <c r="V248" s="142"/>
      <c r="W248" s="142"/>
      <c r="X248" s="142"/>
      <c r="Y248" s="142"/>
      <c r="Z248" s="142"/>
      <c r="AA248" s="142"/>
      <c r="AB248" s="142"/>
      <c r="AC248" s="143"/>
      <c r="AD248" s="143"/>
      <c r="AE248" s="143"/>
      <c r="AF248" s="143"/>
      <c r="AG248" s="143"/>
      <c r="AH248" s="143"/>
      <c r="AI248" s="143"/>
      <c r="AJ248" s="143"/>
      <c r="AK248" s="143"/>
      <c r="AL248" s="143"/>
      <c r="AM248" s="143"/>
      <c r="AN248" s="143"/>
      <c r="AO248" s="143"/>
      <c r="AP248" s="143"/>
      <c r="AQ248" s="143"/>
    </row>
    <row r="249" spans="12:46" s="81" customFormat="1" x14ac:dyDescent="0.25">
      <c r="L249" s="142"/>
      <c r="M249" s="142"/>
      <c r="N249" s="142"/>
      <c r="O249" s="142"/>
      <c r="P249" s="142"/>
      <c r="Q249" s="142"/>
      <c r="R249" s="142"/>
      <c r="S249" s="142"/>
      <c r="T249" s="142"/>
      <c r="U249" s="142"/>
      <c r="V249" s="142"/>
      <c r="W249" s="142"/>
      <c r="X249" s="142"/>
      <c r="Y249" s="142"/>
      <c r="Z249" s="142"/>
      <c r="AA249" s="142"/>
      <c r="AB249" s="142"/>
      <c r="AC249" s="143"/>
      <c r="AD249" s="143"/>
      <c r="AE249" s="143"/>
      <c r="AF249" s="143"/>
      <c r="AG249" s="143"/>
      <c r="AH249" s="143"/>
      <c r="AI249" s="143"/>
      <c r="AJ249" s="143"/>
      <c r="AK249" s="143"/>
      <c r="AL249" s="143"/>
      <c r="AM249" s="143"/>
      <c r="AN249" s="143"/>
      <c r="AO249" s="143"/>
      <c r="AP249" s="143"/>
      <c r="AQ249" s="143"/>
    </row>
    <row r="250" spans="12:46" s="81" customFormat="1" x14ac:dyDescent="0.25">
      <c r="L250" s="142"/>
      <c r="M250" s="142"/>
      <c r="N250" s="142"/>
      <c r="O250" s="142"/>
      <c r="P250" s="142"/>
      <c r="Q250" s="142"/>
      <c r="R250" s="142"/>
      <c r="S250" s="142"/>
      <c r="T250" s="142"/>
      <c r="U250" s="142"/>
      <c r="V250" s="142"/>
      <c r="W250" s="142"/>
      <c r="X250" s="142"/>
      <c r="Y250" s="142"/>
      <c r="Z250" s="142"/>
      <c r="AA250" s="142"/>
      <c r="AB250" s="142"/>
      <c r="AC250" s="143"/>
      <c r="AD250" s="143"/>
      <c r="AE250" s="143"/>
      <c r="AF250" s="143"/>
      <c r="AG250" s="143"/>
      <c r="AH250" s="143"/>
      <c r="AI250" s="143"/>
      <c r="AJ250" s="143"/>
      <c r="AK250" s="143"/>
      <c r="AL250" s="143"/>
      <c r="AM250" s="143"/>
      <c r="AN250" s="143"/>
      <c r="AO250" s="143"/>
      <c r="AP250" s="143"/>
      <c r="AQ250" s="143"/>
    </row>
    <row r="251" spans="12:46" s="81" customFormat="1" x14ac:dyDescent="0.25">
      <c r="L251" s="142"/>
      <c r="M251" s="142"/>
      <c r="N251" s="142"/>
      <c r="O251" s="142"/>
      <c r="P251" s="142"/>
      <c r="Q251" s="142"/>
      <c r="R251" s="142"/>
      <c r="S251" s="142"/>
      <c r="T251" s="142"/>
      <c r="U251" s="142"/>
      <c r="V251" s="142"/>
      <c r="W251" s="142"/>
      <c r="X251" s="142"/>
      <c r="Y251" s="142"/>
      <c r="Z251" s="142"/>
      <c r="AA251" s="142"/>
      <c r="AB251" s="142"/>
      <c r="AC251" s="143"/>
      <c r="AD251" s="143"/>
      <c r="AE251" s="143"/>
      <c r="AF251" s="143"/>
      <c r="AG251" s="143"/>
      <c r="AH251" s="143"/>
      <c r="AI251" s="143"/>
      <c r="AJ251" s="143"/>
      <c r="AK251" s="143"/>
      <c r="AL251" s="143"/>
      <c r="AM251" s="143"/>
      <c r="AN251" s="143"/>
      <c r="AO251" s="143"/>
      <c r="AP251" s="143"/>
      <c r="AQ251" s="143"/>
    </row>
    <row r="252" spans="12:46" s="81" customFormat="1" x14ac:dyDescent="0.25">
      <c r="L252" s="142"/>
      <c r="M252" s="142"/>
      <c r="N252" s="142"/>
      <c r="O252" s="142"/>
      <c r="P252" s="142"/>
      <c r="Q252" s="142"/>
      <c r="R252" s="142"/>
      <c r="S252" s="142"/>
      <c r="T252" s="142"/>
      <c r="U252" s="142"/>
      <c r="V252" s="142"/>
      <c r="W252" s="142"/>
      <c r="X252" s="142"/>
      <c r="Y252" s="142"/>
      <c r="Z252" s="142"/>
      <c r="AA252" s="142"/>
      <c r="AB252" s="142"/>
      <c r="AC252" s="143"/>
      <c r="AD252" s="143"/>
      <c r="AE252" s="143"/>
      <c r="AF252" s="143"/>
      <c r="AG252" s="143"/>
      <c r="AH252" s="143"/>
      <c r="AI252" s="143"/>
      <c r="AJ252" s="143"/>
      <c r="AK252" s="143"/>
      <c r="AL252" s="143"/>
      <c r="AM252" s="143"/>
      <c r="AN252" s="143"/>
      <c r="AO252" s="143"/>
      <c r="AP252" s="143"/>
      <c r="AQ252" s="143"/>
    </row>
    <row r="253" spans="12:46" s="81" customFormat="1" x14ac:dyDescent="0.25">
      <c r="L253" s="142"/>
      <c r="M253" s="142"/>
      <c r="N253" s="142"/>
      <c r="O253" s="142"/>
      <c r="P253" s="142"/>
      <c r="Q253" s="142"/>
      <c r="R253" s="142"/>
      <c r="S253" s="142"/>
      <c r="T253" s="142"/>
      <c r="U253" s="142"/>
      <c r="V253" s="142"/>
      <c r="W253" s="142"/>
      <c r="X253" s="142"/>
      <c r="Y253" s="142"/>
      <c r="Z253" s="142"/>
      <c r="AA253" s="142"/>
      <c r="AB253" s="142"/>
      <c r="AC253" s="143"/>
      <c r="AD253" s="143"/>
      <c r="AE253" s="143"/>
      <c r="AF253" s="143"/>
      <c r="AG253" s="143"/>
      <c r="AH253" s="143"/>
      <c r="AI253" s="143"/>
      <c r="AJ253" s="143"/>
      <c r="AK253" s="143"/>
      <c r="AL253" s="143"/>
      <c r="AM253" s="143"/>
      <c r="AN253" s="143"/>
      <c r="AO253" s="143"/>
      <c r="AP253" s="143"/>
      <c r="AQ253" s="143"/>
    </row>
    <row r="254" spans="12:46" s="81" customFormat="1" x14ac:dyDescent="0.25">
      <c r="L254" s="142"/>
      <c r="M254" s="142"/>
      <c r="N254" s="142"/>
      <c r="O254" s="142"/>
      <c r="P254" s="142"/>
      <c r="Q254" s="142"/>
      <c r="R254" s="142"/>
      <c r="S254" s="142"/>
      <c r="T254" s="142"/>
      <c r="U254" s="142"/>
      <c r="V254" s="142"/>
      <c r="W254" s="142"/>
      <c r="X254" s="142"/>
      <c r="Y254" s="142"/>
      <c r="Z254" s="142"/>
      <c r="AA254" s="142"/>
      <c r="AB254" s="142"/>
      <c r="AC254" s="143"/>
      <c r="AD254" s="143"/>
      <c r="AE254" s="143"/>
      <c r="AF254" s="143"/>
      <c r="AG254" s="143"/>
      <c r="AH254" s="143"/>
      <c r="AI254" s="143"/>
      <c r="AJ254" s="143"/>
      <c r="AK254" s="143"/>
      <c r="AL254" s="143"/>
      <c r="AM254" s="143"/>
      <c r="AN254" s="143"/>
      <c r="AO254" s="143"/>
      <c r="AP254" s="143"/>
      <c r="AQ254" s="143"/>
    </row>
    <row r="255" spans="12:46" s="81" customFormat="1" x14ac:dyDescent="0.25">
      <c r="L255" s="142"/>
      <c r="M255" s="142"/>
      <c r="N255" s="142"/>
      <c r="O255" s="142"/>
      <c r="P255" s="142"/>
      <c r="Q255" s="142"/>
      <c r="R255" s="142"/>
      <c r="S255" s="142"/>
      <c r="T255" s="142"/>
      <c r="U255" s="142"/>
      <c r="V255" s="142"/>
      <c r="W255" s="142"/>
      <c r="X255" s="142"/>
      <c r="Y255" s="142"/>
      <c r="Z255" s="142"/>
      <c r="AA255" s="142"/>
      <c r="AB255" s="142"/>
      <c r="AC255" s="143"/>
      <c r="AD255" s="143"/>
      <c r="AE255" s="143"/>
      <c r="AF255" s="143"/>
      <c r="AG255" s="143"/>
      <c r="AH255" s="143"/>
      <c r="AI255" s="143"/>
      <c r="AJ255" s="143"/>
      <c r="AK255" s="143"/>
      <c r="AL255" s="143"/>
      <c r="AM255" s="143"/>
      <c r="AN255" s="143"/>
      <c r="AO255" s="143"/>
      <c r="AP255" s="143"/>
      <c r="AQ255" s="143"/>
    </row>
    <row r="256" spans="12:46" s="81" customFormat="1" x14ac:dyDescent="0.25">
      <c r="L256" s="142"/>
      <c r="M256" s="142"/>
      <c r="N256" s="142"/>
      <c r="O256" s="142"/>
      <c r="P256" s="142"/>
      <c r="Q256" s="142"/>
      <c r="R256" s="142"/>
      <c r="S256" s="142"/>
      <c r="T256" s="142"/>
      <c r="U256" s="142"/>
      <c r="V256" s="142"/>
      <c r="W256" s="142"/>
      <c r="X256" s="142"/>
      <c r="Y256" s="142"/>
      <c r="Z256" s="142"/>
      <c r="AA256" s="142"/>
      <c r="AB256" s="142"/>
      <c r="AC256" s="143"/>
      <c r="AD256" s="143"/>
      <c r="AE256" s="143"/>
      <c r="AF256" s="143"/>
      <c r="AG256" s="143"/>
      <c r="AH256" s="143"/>
      <c r="AI256" s="143"/>
      <c r="AJ256" s="143"/>
      <c r="AK256" s="143"/>
      <c r="AL256" s="143"/>
      <c r="AM256" s="143"/>
      <c r="AN256" s="143"/>
      <c r="AO256" s="143"/>
      <c r="AP256" s="143"/>
      <c r="AQ256" s="143"/>
    </row>
    <row r="257" spans="12:43" s="81" customFormat="1" x14ac:dyDescent="0.25">
      <c r="L257" s="142"/>
      <c r="M257" s="142"/>
      <c r="N257" s="142"/>
      <c r="O257" s="142"/>
      <c r="P257" s="142"/>
      <c r="Q257" s="142"/>
      <c r="R257" s="142"/>
      <c r="S257" s="142"/>
      <c r="T257" s="142"/>
      <c r="U257" s="142"/>
      <c r="V257" s="142"/>
      <c r="W257" s="142"/>
      <c r="X257" s="142"/>
      <c r="Y257" s="142"/>
      <c r="Z257" s="142"/>
      <c r="AA257" s="142"/>
      <c r="AB257" s="142"/>
      <c r="AC257" s="143"/>
      <c r="AD257" s="143"/>
      <c r="AE257" s="143"/>
      <c r="AF257" s="143"/>
      <c r="AG257" s="143"/>
      <c r="AH257" s="143"/>
      <c r="AI257" s="143"/>
      <c r="AJ257" s="143"/>
      <c r="AK257" s="143"/>
      <c r="AL257" s="143"/>
      <c r="AM257" s="143"/>
      <c r="AN257" s="143"/>
      <c r="AO257" s="143"/>
      <c r="AP257" s="143"/>
      <c r="AQ257" s="143"/>
    </row>
    <row r="258" spans="12:43" s="81" customFormat="1" x14ac:dyDescent="0.25">
      <c r="L258" s="142"/>
      <c r="M258" s="142"/>
      <c r="N258" s="142"/>
      <c r="O258" s="142"/>
      <c r="P258" s="142"/>
      <c r="Q258" s="142"/>
      <c r="R258" s="142"/>
      <c r="S258" s="142"/>
      <c r="T258" s="142"/>
      <c r="U258" s="142"/>
      <c r="V258" s="142"/>
      <c r="W258" s="142"/>
      <c r="X258" s="142"/>
      <c r="Y258" s="142"/>
      <c r="Z258" s="142"/>
      <c r="AA258" s="142"/>
      <c r="AB258" s="142"/>
      <c r="AC258" s="143"/>
      <c r="AD258" s="143"/>
      <c r="AE258" s="143"/>
      <c r="AF258" s="143"/>
      <c r="AG258" s="143"/>
      <c r="AH258" s="143"/>
      <c r="AI258" s="143"/>
      <c r="AJ258" s="143"/>
      <c r="AK258" s="143"/>
      <c r="AL258" s="143"/>
      <c r="AM258" s="143"/>
      <c r="AN258" s="143"/>
      <c r="AO258" s="143"/>
      <c r="AP258" s="143"/>
      <c r="AQ258" s="143"/>
    </row>
    <row r="259" spans="12:43" s="81" customFormat="1" x14ac:dyDescent="0.25">
      <c r="L259" s="142"/>
      <c r="M259" s="142"/>
      <c r="N259" s="142"/>
      <c r="O259" s="142"/>
      <c r="P259" s="142"/>
      <c r="Q259" s="142"/>
      <c r="R259" s="142"/>
      <c r="S259" s="142"/>
      <c r="T259" s="142"/>
      <c r="U259" s="142"/>
      <c r="V259" s="142"/>
      <c r="W259" s="142"/>
      <c r="X259" s="142"/>
      <c r="Y259" s="142"/>
      <c r="Z259" s="142"/>
      <c r="AA259" s="142"/>
      <c r="AB259" s="142"/>
      <c r="AC259" s="143"/>
      <c r="AD259" s="143"/>
      <c r="AE259" s="143"/>
      <c r="AF259" s="143"/>
      <c r="AG259" s="143"/>
      <c r="AH259" s="143"/>
      <c r="AI259" s="143"/>
      <c r="AJ259" s="143"/>
      <c r="AK259" s="143"/>
      <c r="AL259" s="143"/>
      <c r="AM259" s="143"/>
      <c r="AN259" s="143"/>
      <c r="AO259" s="143"/>
      <c r="AP259" s="143"/>
      <c r="AQ259" s="143"/>
    </row>
    <row r="260" spans="12:43" s="81" customFormat="1" x14ac:dyDescent="0.25">
      <c r="L260" s="142"/>
      <c r="M260" s="142"/>
      <c r="N260" s="142"/>
      <c r="O260" s="142"/>
      <c r="P260" s="142"/>
      <c r="Q260" s="142"/>
      <c r="R260" s="142"/>
      <c r="S260" s="142"/>
      <c r="T260" s="142"/>
      <c r="U260" s="142"/>
      <c r="V260" s="142"/>
      <c r="W260" s="142"/>
      <c r="X260" s="142"/>
      <c r="Y260" s="142"/>
      <c r="Z260" s="142"/>
      <c r="AA260" s="142"/>
      <c r="AB260" s="142"/>
      <c r="AC260" s="143"/>
      <c r="AD260" s="143"/>
      <c r="AE260" s="143"/>
      <c r="AF260" s="143"/>
      <c r="AG260" s="143"/>
      <c r="AH260" s="143"/>
      <c r="AI260" s="143"/>
      <c r="AJ260" s="143"/>
      <c r="AK260" s="143"/>
      <c r="AL260" s="143"/>
      <c r="AM260" s="143"/>
      <c r="AN260" s="143"/>
      <c r="AO260" s="143"/>
      <c r="AP260" s="143"/>
      <c r="AQ260" s="143"/>
    </row>
    <row r="261" spans="12:43" s="81" customFormat="1" x14ac:dyDescent="0.25">
      <c r="L261" s="142"/>
      <c r="M261" s="142"/>
      <c r="N261" s="142"/>
      <c r="O261" s="142"/>
      <c r="P261" s="142"/>
      <c r="Q261" s="142"/>
      <c r="R261" s="142"/>
      <c r="S261" s="142"/>
      <c r="T261" s="142"/>
      <c r="U261" s="142"/>
      <c r="V261" s="142"/>
      <c r="W261" s="142"/>
      <c r="X261" s="142"/>
      <c r="Y261" s="142"/>
      <c r="Z261" s="142"/>
      <c r="AA261" s="142"/>
      <c r="AB261" s="142"/>
      <c r="AC261" s="143"/>
      <c r="AD261" s="143"/>
      <c r="AE261" s="143"/>
      <c r="AF261" s="143"/>
      <c r="AG261" s="143"/>
      <c r="AH261" s="143"/>
      <c r="AI261" s="143"/>
      <c r="AJ261" s="143"/>
      <c r="AK261" s="143"/>
      <c r="AL261" s="143"/>
      <c r="AM261" s="143"/>
      <c r="AN261" s="143"/>
      <c r="AO261" s="143"/>
      <c r="AP261" s="143"/>
      <c r="AQ261" s="143"/>
    </row>
    <row r="262" spans="12:43" s="81" customFormat="1" x14ac:dyDescent="0.25">
      <c r="L262" s="142"/>
      <c r="M262" s="142"/>
      <c r="N262" s="142"/>
      <c r="O262" s="142"/>
      <c r="P262" s="142"/>
      <c r="Q262" s="142"/>
      <c r="R262" s="142"/>
      <c r="S262" s="142"/>
      <c r="T262" s="142"/>
      <c r="U262" s="142"/>
      <c r="V262" s="142"/>
      <c r="W262" s="142"/>
      <c r="X262" s="142"/>
      <c r="Y262" s="142"/>
      <c r="Z262" s="142"/>
      <c r="AA262" s="142"/>
      <c r="AB262" s="142"/>
      <c r="AC262" s="143"/>
      <c r="AD262" s="143"/>
      <c r="AE262" s="143"/>
      <c r="AF262" s="143"/>
      <c r="AG262" s="143"/>
      <c r="AH262" s="143"/>
      <c r="AI262" s="143"/>
      <c r="AJ262" s="143"/>
      <c r="AK262" s="143"/>
      <c r="AL262" s="143"/>
      <c r="AM262" s="143"/>
      <c r="AN262" s="143"/>
      <c r="AO262" s="143"/>
      <c r="AP262" s="143"/>
      <c r="AQ262" s="143"/>
    </row>
    <row r="263" spans="12:43" s="81" customFormat="1" x14ac:dyDescent="0.25">
      <c r="L263" s="142"/>
      <c r="M263" s="142"/>
      <c r="N263" s="142"/>
      <c r="O263" s="142"/>
      <c r="P263" s="142"/>
      <c r="Q263" s="142"/>
      <c r="R263" s="142"/>
      <c r="S263" s="142"/>
      <c r="T263" s="142"/>
      <c r="U263" s="142"/>
      <c r="V263" s="142"/>
      <c r="W263" s="142"/>
      <c r="X263" s="142"/>
      <c r="Y263" s="142"/>
      <c r="Z263" s="142"/>
      <c r="AA263" s="142"/>
      <c r="AB263" s="142"/>
      <c r="AC263" s="143"/>
      <c r="AD263" s="143"/>
      <c r="AE263" s="143"/>
      <c r="AF263" s="143"/>
      <c r="AG263" s="143"/>
      <c r="AH263" s="143"/>
      <c r="AI263" s="143"/>
      <c r="AJ263" s="143"/>
      <c r="AK263" s="143"/>
      <c r="AL263" s="143"/>
      <c r="AM263" s="143"/>
      <c r="AN263" s="143"/>
      <c r="AO263" s="143"/>
      <c r="AP263" s="143"/>
      <c r="AQ263" s="143"/>
    </row>
    <row r="264" spans="12:43" s="81" customFormat="1" x14ac:dyDescent="0.25">
      <c r="L264" s="142"/>
      <c r="M264" s="142"/>
      <c r="N264" s="142"/>
      <c r="O264" s="142"/>
      <c r="P264" s="142"/>
      <c r="Q264" s="142"/>
      <c r="R264" s="142"/>
      <c r="S264" s="142"/>
      <c r="T264" s="142"/>
      <c r="U264" s="142"/>
      <c r="V264" s="142"/>
      <c r="W264" s="142"/>
      <c r="X264" s="142"/>
      <c r="Y264" s="142"/>
      <c r="Z264" s="142"/>
      <c r="AA264" s="142"/>
      <c r="AB264" s="142"/>
      <c r="AC264" s="143"/>
      <c r="AD264" s="143"/>
      <c r="AE264" s="143"/>
      <c r="AF264" s="143"/>
      <c r="AG264" s="143"/>
      <c r="AH264" s="143"/>
      <c r="AI264" s="143"/>
      <c r="AJ264" s="143"/>
      <c r="AK264" s="143"/>
      <c r="AL264" s="143"/>
      <c r="AM264" s="143"/>
      <c r="AN264" s="143"/>
      <c r="AO264" s="143"/>
      <c r="AP264" s="143"/>
      <c r="AQ264" s="143"/>
    </row>
    <row r="265" spans="12:43" s="81" customFormat="1" x14ac:dyDescent="0.25">
      <c r="L265" s="142"/>
      <c r="M265" s="142"/>
      <c r="N265" s="142"/>
      <c r="O265" s="142"/>
      <c r="P265" s="142"/>
      <c r="Q265" s="142"/>
      <c r="R265" s="142"/>
      <c r="S265" s="142"/>
      <c r="T265" s="142"/>
      <c r="U265" s="142"/>
      <c r="V265" s="142"/>
      <c r="W265" s="142"/>
      <c r="X265" s="142"/>
      <c r="Y265" s="142"/>
      <c r="Z265" s="142"/>
      <c r="AA265" s="142"/>
      <c r="AB265" s="142"/>
      <c r="AC265" s="143"/>
      <c r="AD265" s="143"/>
      <c r="AE265" s="143"/>
      <c r="AF265" s="143"/>
      <c r="AG265" s="143"/>
      <c r="AH265" s="143"/>
      <c r="AI265" s="143"/>
      <c r="AJ265" s="143"/>
      <c r="AK265" s="143"/>
      <c r="AL265" s="143"/>
      <c r="AM265" s="143"/>
      <c r="AN265" s="143"/>
      <c r="AO265" s="143"/>
      <c r="AP265" s="143"/>
      <c r="AQ265" s="143"/>
    </row>
    <row r="266" spans="12:43" s="81" customFormat="1" x14ac:dyDescent="0.25">
      <c r="L266" s="142"/>
      <c r="M266" s="142"/>
      <c r="N266" s="142"/>
      <c r="O266" s="142"/>
      <c r="P266" s="142"/>
      <c r="Q266" s="142"/>
      <c r="R266" s="142"/>
      <c r="S266" s="142"/>
      <c r="T266" s="142"/>
      <c r="U266" s="142"/>
      <c r="V266" s="142"/>
      <c r="W266" s="142"/>
      <c r="X266" s="142"/>
      <c r="Y266" s="142"/>
      <c r="Z266" s="142"/>
      <c r="AA266" s="142"/>
      <c r="AB266" s="142"/>
      <c r="AC266" s="143"/>
      <c r="AD266" s="143"/>
      <c r="AE266" s="143"/>
      <c r="AF266" s="143"/>
      <c r="AG266" s="143"/>
      <c r="AH266" s="143"/>
      <c r="AI266" s="143"/>
      <c r="AJ266" s="143"/>
      <c r="AK266" s="143"/>
      <c r="AL266" s="143"/>
      <c r="AM266" s="143"/>
      <c r="AN266" s="143"/>
      <c r="AO266" s="143"/>
      <c r="AP266" s="143"/>
      <c r="AQ266" s="143"/>
    </row>
    <row r="267" spans="12:43" s="81" customFormat="1" x14ac:dyDescent="0.25">
      <c r="L267" s="142"/>
      <c r="M267" s="142"/>
      <c r="N267" s="142"/>
      <c r="O267" s="142"/>
      <c r="P267" s="142"/>
      <c r="Q267" s="142"/>
      <c r="R267" s="142"/>
      <c r="S267" s="142"/>
      <c r="T267" s="142"/>
      <c r="U267" s="142"/>
      <c r="V267" s="142"/>
      <c r="W267" s="142"/>
      <c r="X267" s="142"/>
      <c r="Y267" s="142"/>
      <c r="Z267" s="142"/>
      <c r="AA267" s="142"/>
      <c r="AB267" s="142"/>
      <c r="AC267" s="143"/>
      <c r="AD267" s="143"/>
      <c r="AE267" s="143"/>
      <c r="AF267" s="143"/>
      <c r="AG267" s="143"/>
      <c r="AH267" s="143"/>
      <c r="AI267" s="143"/>
      <c r="AJ267" s="143"/>
      <c r="AK267" s="143"/>
      <c r="AL267" s="143"/>
      <c r="AM267" s="143"/>
      <c r="AN267" s="143"/>
      <c r="AO267" s="143"/>
      <c r="AP267" s="143"/>
      <c r="AQ267" s="143"/>
    </row>
  </sheetData>
  <sheetProtection password="EABC" sheet="1" objects="1" scenarios="1" selectLockedCells="1" selectUnlockedCells="1"/>
  <protectedRanges>
    <protectedRange sqref="D108" name="Range12_2"/>
    <protectedRange sqref="C117:G121 G126:H133 F161:F162 G123 C123:E123 F109:F114 G109:G113 G134:G162 F134:F135 F139:F143 E148:E162 F150:F153 F155:F158 E125:G125 D109 C109:C114 E134:E136 D114 C139:D162 E139:E146 F145:F146 F148 C125:D136" name="Range13_2"/>
    <protectedRange sqref="G114" name="Range14_2"/>
    <protectedRange sqref="F123" name="Range15_2"/>
    <protectedRange sqref="F136" name="Range16_2"/>
    <protectedRange sqref="F144" name="Range17_2"/>
    <protectedRange sqref="F144" name="Range18_2"/>
    <protectedRange sqref="F149" name="Range19_2"/>
    <protectedRange sqref="F154" name="Range20_2"/>
    <protectedRange sqref="F159:F160" name="Range21_2"/>
    <protectedRange sqref="F126" name="Range13"/>
    <protectedRange sqref="G85 D85:F86 I85:I86 G86:H86" name="Range6"/>
    <protectedRange sqref="D104:D107 D66:D69" name="Range12"/>
    <protectedRange sqref="D110:D113" name="Range13_1"/>
    <protectedRange sqref="C137:F138" name="Range13_3"/>
    <protectedRange sqref="E147:F147" name="Range13_4"/>
  </protectedRanges>
  <mergeCells count="4">
    <mergeCell ref="I104:J104"/>
    <mergeCell ref="I66:J66"/>
    <mergeCell ref="L182:M182"/>
    <mergeCell ref="L181:M181"/>
  </mergeCells>
  <phoneticPr fontId="16" type="noConversion"/>
  <printOptions horizontalCentered="1"/>
  <pageMargins left="0.23622047244094491" right="0.15748031496062992" top="0.54" bottom="0.35433070866141736" header="0.31496062992125984" footer="0.15748031496062992"/>
  <pageSetup paperSize="9" scale="70" fitToHeight="3" orientation="portrait" horizontalDpi="4294967294" r:id="rId1"/>
  <headerFooter alignWithMargins="0">
    <oddFooter>&amp;R&amp;F
&amp;D</oddFooter>
  </headerFooter>
  <rowBreaks count="2" manualBreakCount="2">
    <brk id="97" min="1" max="10" man="1"/>
    <brk id="162" min="1"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67"/>
  <sheetViews>
    <sheetView zoomScale="75" zoomScaleNormal="75" workbookViewId="0">
      <pane ySplit="2" topLeftCell="A178" activePane="bottomLeft" state="frozen"/>
      <selection pane="bottomLeft" activeCell="G184" sqref="G184"/>
    </sheetView>
  </sheetViews>
  <sheetFormatPr defaultRowHeight="15" x14ac:dyDescent="0.25"/>
  <cols>
    <col min="1" max="1" width="0.85546875" style="81" customWidth="1"/>
    <col min="2" max="2" width="2.42578125" style="81" customWidth="1"/>
    <col min="3" max="3" width="30.28515625" customWidth="1"/>
    <col min="4" max="4" width="13.42578125" customWidth="1"/>
    <col min="5" max="5" width="14" customWidth="1"/>
    <col min="6" max="6" width="14.7109375" customWidth="1"/>
    <col min="7" max="7" width="14.28515625" customWidth="1"/>
    <col min="8" max="8" width="14.7109375" customWidth="1"/>
    <col min="9" max="9" width="15.5703125" customWidth="1"/>
    <col min="10" max="10" width="13.28515625" customWidth="1"/>
    <col min="11" max="11" width="2.28515625" customWidth="1"/>
    <col min="12" max="12" width="8" style="89" customWidth="1"/>
    <col min="13" max="13" width="13.28515625" style="89" customWidth="1"/>
    <col min="14" max="14" width="11.7109375" style="89" customWidth="1"/>
    <col min="15" max="15" width="12.42578125" style="89" customWidth="1"/>
    <col min="16" max="16" width="17.5703125" style="89" customWidth="1"/>
    <col min="17" max="17" width="12" style="89" customWidth="1"/>
    <col min="18" max="28" width="12" style="89" hidden="1" customWidth="1"/>
    <col min="29" max="30" width="12" style="81" hidden="1" customWidth="1"/>
    <col min="31" max="41" width="9.140625" style="81"/>
  </cols>
  <sheetData>
    <row r="1" spans="1:41" ht="15.75" x14ac:dyDescent="0.25">
      <c r="B1" s="83"/>
      <c r="C1" s="132"/>
      <c r="D1" s="110" t="s">
        <v>128</v>
      </c>
      <c r="E1" s="110" t="s">
        <v>131</v>
      </c>
      <c r="F1" s="110" t="s">
        <v>109</v>
      </c>
      <c r="G1" s="110" t="s">
        <v>230</v>
      </c>
      <c r="H1" s="110"/>
      <c r="I1" s="83"/>
      <c r="J1" s="92"/>
      <c r="K1" s="92"/>
    </row>
    <row r="2" spans="1:41" ht="15.75" x14ac:dyDescent="0.25">
      <c r="B2" s="212"/>
      <c r="C2" s="213" t="s">
        <v>129</v>
      </c>
      <c r="D2" s="214">
        <f>E218</f>
        <v>1737.75</v>
      </c>
      <c r="E2" s="214">
        <f>E220</f>
        <v>725.90909090909122</v>
      </c>
      <c r="F2" s="215">
        <f>E221</f>
        <v>0.24187747539398297</v>
      </c>
      <c r="G2" s="216">
        <f>E222</f>
        <v>2.5631278020697326</v>
      </c>
      <c r="H2" s="217" t="s">
        <v>130</v>
      </c>
      <c r="I2" s="212"/>
      <c r="J2" s="218"/>
      <c r="K2" s="218"/>
    </row>
    <row r="3" spans="1:41" x14ac:dyDescent="0.25">
      <c r="B3" s="83"/>
      <c r="C3" s="133"/>
      <c r="D3" s="83"/>
      <c r="E3" s="83"/>
      <c r="F3" s="83"/>
      <c r="G3" s="83"/>
      <c r="H3" s="83"/>
      <c r="I3" s="83"/>
      <c r="J3" s="83"/>
      <c r="K3" s="83"/>
    </row>
    <row r="4" spans="1:41" ht="20.25" x14ac:dyDescent="0.3">
      <c r="B4" s="83"/>
      <c r="C4" s="134" t="s">
        <v>142</v>
      </c>
      <c r="D4" s="91"/>
      <c r="E4" s="83"/>
      <c r="G4" s="91"/>
      <c r="H4" s="91"/>
      <c r="I4" s="91"/>
      <c r="J4" s="91"/>
      <c r="K4" s="91"/>
    </row>
    <row r="5" spans="1:41" ht="20.25" x14ac:dyDescent="0.3">
      <c r="B5" s="83"/>
      <c r="D5" s="91"/>
      <c r="F5" s="122"/>
      <c r="G5" s="91"/>
      <c r="H5" s="91"/>
      <c r="I5" s="91"/>
      <c r="J5" s="91"/>
      <c r="K5" s="91"/>
    </row>
    <row r="6" spans="1:41" ht="18" x14ac:dyDescent="0.25">
      <c r="B6" s="83"/>
      <c r="C6" s="135" t="s">
        <v>0</v>
      </c>
      <c r="D6" s="91"/>
      <c r="E6" s="91"/>
      <c r="F6" s="91"/>
      <c r="G6" s="91"/>
      <c r="H6" s="91"/>
      <c r="I6" s="91"/>
      <c r="J6" s="91"/>
      <c r="K6" s="91"/>
    </row>
    <row r="7" spans="1:41" x14ac:dyDescent="0.25">
      <c r="B7" s="83"/>
      <c r="C7" s="136" t="s">
        <v>146</v>
      </c>
      <c r="D7" s="91"/>
      <c r="E7" s="91"/>
      <c r="F7" s="91"/>
      <c r="G7" s="91"/>
      <c r="H7" s="91"/>
      <c r="I7" s="91"/>
      <c r="J7" s="91"/>
      <c r="K7" s="91"/>
    </row>
    <row r="8" spans="1:41" x14ac:dyDescent="0.25">
      <c r="B8" s="83"/>
      <c r="C8" s="138" t="s">
        <v>111</v>
      </c>
      <c r="D8" s="91"/>
      <c r="E8" s="91"/>
      <c r="F8" s="91"/>
      <c r="G8" s="91"/>
      <c r="H8" s="91"/>
      <c r="I8" s="91"/>
      <c r="J8" s="91"/>
      <c r="K8" s="91"/>
    </row>
    <row r="9" spans="1:41" x14ac:dyDescent="0.25">
      <c r="B9" s="83"/>
      <c r="C9" s="138" t="s">
        <v>112</v>
      </c>
      <c r="D9" s="91"/>
      <c r="E9" s="91"/>
      <c r="F9" s="91"/>
      <c r="G9" s="91"/>
      <c r="H9" s="91"/>
      <c r="I9" s="91"/>
      <c r="J9" s="91"/>
      <c r="K9" s="91"/>
    </row>
    <row r="10" spans="1:41" x14ac:dyDescent="0.25">
      <c r="B10" s="83"/>
      <c r="C10" s="138" t="s">
        <v>193</v>
      </c>
      <c r="D10" s="91"/>
      <c r="E10" s="91"/>
      <c r="F10" s="91"/>
      <c r="G10" s="91"/>
      <c r="H10" s="91"/>
      <c r="I10" s="91"/>
      <c r="J10" s="91"/>
      <c r="K10" s="91"/>
    </row>
    <row r="11" spans="1:41" x14ac:dyDescent="0.25">
      <c r="B11" s="83"/>
      <c r="C11" s="138" t="s">
        <v>113</v>
      </c>
      <c r="D11" s="91"/>
      <c r="E11" s="91"/>
      <c r="F11" s="91"/>
      <c r="G11" s="91"/>
      <c r="H11" s="91"/>
      <c r="I11" s="91"/>
      <c r="J11" s="91"/>
      <c r="K11" s="91"/>
    </row>
    <row r="12" spans="1:41" s="62" customFormat="1" x14ac:dyDescent="0.25">
      <c r="A12" s="88"/>
      <c r="B12" s="113"/>
      <c r="C12" s="138" t="s">
        <v>114</v>
      </c>
      <c r="D12" s="91"/>
      <c r="E12" s="91"/>
      <c r="F12" s="91"/>
      <c r="G12" s="91"/>
      <c r="H12" s="91"/>
      <c r="I12" s="91"/>
      <c r="J12" s="91"/>
      <c r="K12" s="91"/>
      <c r="L12" s="89"/>
      <c r="M12" s="89"/>
      <c r="N12" s="89"/>
      <c r="O12" s="89"/>
      <c r="P12" s="89"/>
      <c r="Q12" s="89"/>
      <c r="R12" s="89"/>
      <c r="S12" s="89"/>
      <c r="T12" s="89"/>
      <c r="U12" s="89"/>
      <c r="V12" s="89"/>
      <c r="W12" s="89"/>
      <c r="X12" s="89"/>
      <c r="Y12" s="89"/>
      <c r="Z12" s="89"/>
      <c r="AA12" s="89"/>
      <c r="AB12" s="89"/>
      <c r="AC12" s="88"/>
      <c r="AD12" s="88"/>
      <c r="AE12" s="88"/>
      <c r="AF12" s="88"/>
      <c r="AG12" s="88"/>
      <c r="AH12" s="88"/>
      <c r="AI12" s="88"/>
      <c r="AJ12" s="88"/>
      <c r="AK12" s="88"/>
      <c r="AL12" s="88"/>
      <c r="AM12" s="88"/>
      <c r="AN12" s="88"/>
      <c r="AO12" s="88"/>
    </row>
    <row r="13" spans="1:41" s="62" customFormat="1" x14ac:dyDescent="0.25">
      <c r="A13" s="88"/>
      <c r="B13" s="113"/>
      <c r="C13" s="137"/>
      <c r="D13" s="91"/>
      <c r="E13" s="91"/>
      <c r="F13" s="91"/>
      <c r="G13" s="91"/>
      <c r="H13" s="91"/>
      <c r="I13" s="91"/>
      <c r="J13" s="91"/>
      <c r="K13" s="91"/>
      <c r="L13" s="89"/>
      <c r="M13" s="89"/>
      <c r="N13" s="89"/>
      <c r="O13" s="89"/>
      <c r="P13" s="89"/>
      <c r="Q13" s="89"/>
      <c r="R13" s="89"/>
      <c r="S13" s="89"/>
      <c r="T13" s="89"/>
      <c r="U13" s="89"/>
      <c r="V13" s="89"/>
      <c r="W13" s="89"/>
      <c r="X13" s="89"/>
      <c r="Y13" s="89"/>
      <c r="Z13" s="89"/>
      <c r="AA13" s="89"/>
      <c r="AB13" s="89"/>
      <c r="AC13" s="88"/>
      <c r="AD13" s="88"/>
      <c r="AE13" s="88"/>
      <c r="AF13" s="88"/>
      <c r="AG13" s="88"/>
      <c r="AH13" s="88"/>
      <c r="AI13" s="88"/>
      <c r="AJ13" s="88"/>
      <c r="AK13" s="88"/>
      <c r="AL13" s="88"/>
      <c r="AM13" s="88"/>
      <c r="AN13" s="88"/>
      <c r="AO13" s="88"/>
    </row>
    <row r="14" spans="1:41" x14ac:dyDescent="0.25">
      <c r="B14" s="83"/>
      <c r="C14" s="136" t="s">
        <v>1</v>
      </c>
      <c r="D14" s="91"/>
      <c r="E14" s="91"/>
      <c r="F14" s="91"/>
      <c r="G14" s="91"/>
      <c r="H14" s="91"/>
      <c r="I14" s="91"/>
      <c r="J14" s="91"/>
      <c r="K14" s="91"/>
    </row>
    <row r="15" spans="1:41" x14ac:dyDescent="0.25">
      <c r="B15" s="83"/>
      <c r="C15" s="138" t="s">
        <v>144</v>
      </c>
      <c r="D15" s="91"/>
      <c r="E15" s="91"/>
      <c r="F15" s="91"/>
      <c r="G15" s="91"/>
      <c r="H15" s="91"/>
      <c r="I15" s="91"/>
      <c r="J15" s="91"/>
      <c r="K15" s="91"/>
    </row>
    <row r="16" spans="1:41" x14ac:dyDescent="0.25">
      <c r="B16" s="83"/>
      <c r="C16" s="138" t="s">
        <v>145</v>
      </c>
      <c r="D16" s="91"/>
      <c r="E16" s="91"/>
      <c r="F16" s="91"/>
      <c r="G16" s="91"/>
      <c r="H16" s="91"/>
      <c r="I16" s="91"/>
      <c r="J16" s="91"/>
      <c r="K16" s="91"/>
    </row>
    <row r="17" spans="2:11" x14ac:dyDescent="0.25">
      <c r="B17" s="83"/>
      <c r="D17" s="91"/>
      <c r="E17" s="91"/>
      <c r="F17" s="91"/>
      <c r="G17" s="91"/>
      <c r="H17" s="91"/>
      <c r="I17" s="91"/>
      <c r="J17" s="91"/>
      <c r="K17" s="91"/>
    </row>
    <row r="18" spans="2:11" ht="20.25" x14ac:dyDescent="0.3">
      <c r="B18" s="83"/>
      <c r="C18" s="139" t="s">
        <v>115</v>
      </c>
      <c r="D18" s="91"/>
      <c r="E18" s="91"/>
      <c r="F18" s="91"/>
      <c r="G18" s="91"/>
      <c r="H18" s="91"/>
      <c r="I18" s="91"/>
      <c r="J18" s="91"/>
      <c r="K18" s="91"/>
    </row>
    <row r="19" spans="2:11" x14ac:dyDescent="0.25">
      <c r="B19" s="83"/>
      <c r="C19" s="136" t="s">
        <v>116</v>
      </c>
      <c r="D19" s="91"/>
      <c r="E19" s="91"/>
      <c r="F19" s="91"/>
      <c r="G19" s="91"/>
      <c r="H19" s="91"/>
      <c r="I19" s="91"/>
      <c r="J19" s="91"/>
      <c r="K19" s="91"/>
    </row>
    <row r="20" spans="2:11" ht="12.75" customHeight="1" x14ac:dyDescent="0.25">
      <c r="B20" s="83"/>
      <c r="C20" s="137" t="s">
        <v>196</v>
      </c>
      <c r="D20" s="91"/>
      <c r="E20" s="91"/>
      <c r="F20" s="91"/>
      <c r="G20" s="91"/>
      <c r="H20" s="91"/>
      <c r="I20" s="91"/>
      <c r="J20" s="91"/>
      <c r="K20" s="91"/>
    </row>
    <row r="21" spans="2:11" ht="12.75" customHeight="1" x14ac:dyDescent="0.25">
      <c r="B21" s="83"/>
      <c r="C21" s="138" t="s">
        <v>197</v>
      </c>
      <c r="D21" s="91"/>
      <c r="E21" s="91"/>
      <c r="F21" s="91"/>
      <c r="G21" s="91"/>
      <c r="H21" s="91"/>
      <c r="I21" s="91"/>
      <c r="J21" s="91"/>
      <c r="K21" s="91"/>
    </row>
    <row r="22" spans="2:11" x14ac:dyDescent="0.25">
      <c r="B22" s="83"/>
      <c r="C22" s="136" t="s">
        <v>2</v>
      </c>
      <c r="D22" s="91"/>
      <c r="E22" s="91"/>
      <c r="F22" s="91"/>
      <c r="G22" s="91"/>
      <c r="H22" s="91"/>
      <c r="I22" s="91"/>
      <c r="J22" s="91"/>
      <c r="K22" s="91"/>
    </row>
    <row r="23" spans="2:11" x14ac:dyDescent="0.25">
      <c r="B23" s="83"/>
      <c r="C23" s="137" t="s">
        <v>143</v>
      </c>
      <c r="D23" s="91"/>
      <c r="E23" s="91"/>
      <c r="F23" s="91"/>
      <c r="G23" s="91"/>
      <c r="H23" s="91"/>
      <c r="I23" s="91"/>
      <c r="J23" s="91"/>
      <c r="K23" s="91"/>
    </row>
    <row r="24" spans="2:11" x14ac:dyDescent="0.25">
      <c r="B24" s="83"/>
      <c r="C24" s="137" t="s">
        <v>198</v>
      </c>
      <c r="D24" s="91"/>
      <c r="E24" s="91"/>
      <c r="F24" s="91"/>
      <c r="G24" s="91"/>
      <c r="H24" s="91"/>
      <c r="I24" s="91"/>
      <c r="J24" s="91"/>
      <c r="K24" s="91"/>
    </row>
    <row r="25" spans="2:11" x14ac:dyDescent="0.25">
      <c r="B25" s="83"/>
      <c r="C25" s="137"/>
      <c r="D25" s="91"/>
      <c r="E25" s="91"/>
      <c r="F25" s="91"/>
      <c r="G25" s="91"/>
      <c r="H25" s="91"/>
      <c r="I25" s="91"/>
      <c r="J25" s="91"/>
      <c r="K25" s="91"/>
    </row>
    <row r="26" spans="2:11" x14ac:dyDescent="0.25">
      <c r="B26" s="83"/>
      <c r="C26" s="136" t="s">
        <v>3</v>
      </c>
      <c r="D26" s="91"/>
      <c r="E26" s="91"/>
      <c r="F26" s="91"/>
      <c r="G26" s="91"/>
      <c r="H26" s="91"/>
      <c r="I26" s="91"/>
      <c r="J26" s="91"/>
      <c r="K26" s="91"/>
    </row>
    <row r="27" spans="2:11" x14ac:dyDescent="0.25">
      <c r="B27" s="83"/>
      <c r="C27" s="137" t="s">
        <v>4</v>
      </c>
      <c r="D27" s="91"/>
      <c r="E27" s="91"/>
      <c r="F27" s="91"/>
      <c r="G27" s="91"/>
      <c r="H27" s="91"/>
      <c r="I27" s="91"/>
      <c r="J27" s="91"/>
      <c r="K27" s="91"/>
    </row>
    <row r="28" spans="2:11" x14ac:dyDescent="0.25">
      <c r="B28" s="83"/>
      <c r="C28" s="140" t="s">
        <v>169</v>
      </c>
      <c r="D28" s="91"/>
      <c r="E28" s="91"/>
      <c r="F28" s="91"/>
      <c r="G28" s="91"/>
      <c r="H28" s="91"/>
      <c r="I28" s="91"/>
      <c r="J28" s="91"/>
      <c r="K28" s="91"/>
    </row>
    <row r="29" spans="2:11" x14ac:dyDescent="0.25">
      <c r="B29" s="83"/>
      <c r="C29" s="138" t="s">
        <v>147</v>
      </c>
      <c r="D29" s="91"/>
      <c r="E29" s="91"/>
      <c r="F29" s="91"/>
      <c r="G29" s="91"/>
      <c r="H29" s="91"/>
      <c r="I29" s="91"/>
      <c r="J29" s="91"/>
      <c r="K29" s="91"/>
    </row>
    <row r="30" spans="2:11" x14ac:dyDescent="0.25">
      <c r="B30" s="83"/>
      <c r="C30" s="140" t="s">
        <v>164</v>
      </c>
      <c r="D30" s="91"/>
      <c r="E30" s="91"/>
      <c r="F30" s="91"/>
      <c r="G30" s="91"/>
      <c r="H30" s="91"/>
      <c r="I30" s="91"/>
      <c r="J30" s="91"/>
      <c r="K30" s="91"/>
    </row>
    <row r="31" spans="2:11" x14ac:dyDescent="0.25">
      <c r="B31" s="83"/>
      <c r="C31" s="137"/>
      <c r="D31" s="91"/>
      <c r="E31" s="91"/>
      <c r="F31" s="91"/>
      <c r="G31" s="91"/>
      <c r="H31" s="91"/>
      <c r="I31" s="91"/>
      <c r="J31" s="91"/>
      <c r="K31" s="91"/>
    </row>
    <row r="32" spans="2:11" x14ac:dyDescent="0.25">
      <c r="B32" s="83"/>
      <c r="C32" s="136" t="s">
        <v>151</v>
      </c>
      <c r="D32" s="91"/>
      <c r="E32" s="91"/>
      <c r="F32" s="91"/>
      <c r="G32" s="91"/>
      <c r="H32" s="91"/>
      <c r="I32" s="91"/>
      <c r="J32" s="91"/>
      <c r="K32" s="91"/>
    </row>
    <row r="33" spans="2:11" x14ac:dyDescent="0.25">
      <c r="B33" s="83"/>
      <c r="C33" s="137" t="s">
        <v>148</v>
      </c>
      <c r="D33" s="91"/>
      <c r="E33" s="91"/>
      <c r="F33" s="91"/>
      <c r="G33" s="91"/>
      <c r="H33" s="91"/>
      <c r="I33" s="91"/>
      <c r="J33" s="91"/>
      <c r="K33" s="91"/>
    </row>
    <row r="34" spans="2:11" x14ac:dyDescent="0.25">
      <c r="B34" s="83"/>
      <c r="C34" s="137" t="s">
        <v>149</v>
      </c>
      <c r="D34" s="91"/>
      <c r="E34" s="91"/>
      <c r="F34" s="91"/>
      <c r="G34" s="91"/>
      <c r="H34" s="91"/>
      <c r="I34" s="91"/>
      <c r="J34" s="91"/>
      <c r="K34" s="91"/>
    </row>
    <row r="35" spans="2:11" x14ac:dyDescent="0.25">
      <c r="B35" s="83"/>
      <c r="C35" s="137" t="s">
        <v>150</v>
      </c>
      <c r="D35" s="91"/>
      <c r="E35" s="91"/>
      <c r="F35" s="91"/>
      <c r="G35" s="91"/>
      <c r="H35" s="91"/>
      <c r="I35" s="91"/>
      <c r="J35" s="91"/>
      <c r="K35" s="91"/>
    </row>
    <row r="36" spans="2:11" x14ac:dyDescent="0.25">
      <c r="B36" s="83"/>
      <c r="C36" s="137" t="s">
        <v>5</v>
      </c>
      <c r="D36" s="91"/>
      <c r="E36" s="91"/>
      <c r="F36" s="91"/>
      <c r="G36" s="91"/>
      <c r="H36" s="91"/>
      <c r="I36" s="91"/>
      <c r="J36" s="91"/>
      <c r="K36" s="91"/>
    </row>
    <row r="37" spans="2:11" x14ac:dyDescent="0.25">
      <c r="B37" s="83"/>
      <c r="C37" s="137"/>
      <c r="D37" s="91"/>
      <c r="E37" s="91"/>
      <c r="F37" s="91"/>
      <c r="G37" s="91"/>
      <c r="H37" s="91"/>
      <c r="I37" s="91"/>
      <c r="J37" s="91"/>
      <c r="K37" s="91"/>
    </row>
    <row r="38" spans="2:11" x14ac:dyDescent="0.25">
      <c r="B38" s="83"/>
      <c r="C38" s="137" t="s">
        <v>217</v>
      </c>
      <c r="D38" s="91"/>
      <c r="E38" s="91"/>
      <c r="F38" s="91"/>
      <c r="G38" s="91"/>
      <c r="H38" s="91"/>
      <c r="I38" s="91"/>
      <c r="J38" s="91"/>
      <c r="K38" s="91"/>
    </row>
    <row r="39" spans="2:11" x14ac:dyDescent="0.25">
      <c r="B39" s="83"/>
      <c r="C39" s="137" t="s">
        <v>218</v>
      </c>
      <c r="D39" s="91"/>
      <c r="E39" s="91"/>
      <c r="F39" s="91"/>
      <c r="G39" s="91"/>
      <c r="H39" s="91"/>
      <c r="I39" s="91"/>
      <c r="J39" s="91"/>
      <c r="K39" s="91"/>
    </row>
    <row r="40" spans="2:11" x14ac:dyDescent="0.25">
      <c r="B40" s="83"/>
      <c r="C40" s="137"/>
      <c r="D40" s="91"/>
      <c r="E40" s="91"/>
      <c r="F40" s="91"/>
      <c r="G40" s="91"/>
      <c r="H40" s="91"/>
      <c r="I40" s="91"/>
      <c r="J40" s="91"/>
      <c r="K40" s="91"/>
    </row>
    <row r="41" spans="2:11" x14ac:dyDescent="0.25">
      <c r="B41" s="83"/>
      <c r="C41" s="207" t="s">
        <v>172</v>
      </c>
      <c r="D41" s="208" t="s">
        <v>173</v>
      </c>
      <c r="E41" s="209"/>
      <c r="F41" s="91"/>
      <c r="G41" s="91"/>
      <c r="H41" s="91"/>
      <c r="I41" s="91"/>
      <c r="J41" s="91"/>
      <c r="K41" s="91"/>
    </row>
    <row r="42" spans="2:11" x14ac:dyDescent="0.25">
      <c r="B42" s="83"/>
      <c r="C42" s="208"/>
      <c r="D42" s="208" t="s">
        <v>174</v>
      </c>
      <c r="E42" s="209"/>
      <c r="F42" s="91"/>
      <c r="G42" s="91"/>
      <c r="H42" s="91"/>
      <c r="I42" s="91"/>
      <c r="J42" s="91"/>
      <c r="K42" s="91"/>
    </row>
    <row r="43" spans="2:11" x14ac:dyDescent="0.25">
      <c r="B43" s="83"/>
      <c r="C43" s="137"/>
      <c r="D43" s="137"/>
      <c r="E43" s="206"/>
      <c r="F43" s="91"/>
      <c r="G43" s="91"/>
      <c r="H43" s="91"/>
      <c r="I43" s="91"/>
      <c r="J43" s="91"/>
      <c r="K43" s="91"/>
    </row>
    <row r="44" spans="2:11" x14ac:dyDescent="0.25">
      <c r="B44" s="83"/>
      <c r="C44" s="207" t="s">
        <v>175</v>
      </c>
      <c r="D44" s="208" t="s">
        <v>176</v>
      </c>
      <c r="E44" s="209"/>
      <c r="F44" s="91"/>
      <c r="G44" s="91"/>
      <c r="H44" s="91"/>
      <c r="I44" s="91"/>
      <c r="J44" s="91"/>
      <c r="K44" s="91"/>
    </row>
    <row r="45" spans="2:11" x14ac:dyDescent="0.25">
      <c r="B45" s="83"/>
      <c r="C45" s="208"/>
      <c r="D45" s="208" t="s">
        <v>190</v>
      </c>
      <c r="E45" s="209"/>
      <c r="F45" s="91"/>
      <c r="G45" s="91"/>
      <c r="H45" s="91"/>
      <c r="I45" s="91"/>
      <c r="J45" s="91"/>
      <c r="K45" s="91"/>
    </row>
    <row r="46" spans="2:11" x14ac:dyDescent="0.25">
      <c r="B46" s="83"/>
      <c r="C46" s="208"/>
      <c r="D46" s="208"/>
      <c r="E46" s="209"/>
      <c r="F46" s="91"/>
      <c r="G46" s="91"/>
      <c r="H46" s="91"/>
      <c r="I46" s="91"/>
      <c r="J46" s="91"/>
      <c r="K46" s="91"/>
    </row>
    <row r="47" spans="2:11" x14ac:dyDescent="0.25">
      <c r="B47" s="83"/>
      <c r="C47" s="207" t="s">
        <v>181</v>
      </c>
      <c r="D47" s="208" t="s">
        <v>191</v>
      </c>
      <c r="E47" s="209"/>
      <c r="F47" s="219"/>
      <c r="G47" s="219"/>
      <c r="H47" s="220"/>
      <c r="I47" s="221"/>
      <c r="J47" s="222"/>
      <c r="K47" s="91"/>
    </row>
    <row r="48" spans="2:11" x14ac:dyDescent="0.25">
      <c r="B48" s="83"/>
      <c r="C48" s="208"/>
      <c r="D48" s="208" t="s">
        <v>182</v>
      </c>
      <c r="E48" s="209"/>
      <c r="F48" s="219"/>
      <c r="G48" s="219"/>
      <c r="H48" s="220"/>
      <c r="I48" s="221"/>
      <c r="J48" s="222"/>
      <c r="K48" s="91"/>
    </row>
    <row r="49" spans="2:11" x14ac:dyDescent="0.25">
      <c r="B49" s="83"/>
      <c r="C49" s="208"/>
      <c r="D49" s="208" t="s">
        <v>183</v>
      </c>
      <c r="E49" s="209"/>
      <c r="F49" s="219"/>
      <c r="G49" s="219"/>
      <c r="H49" s="220"/>
      <c r="I49" s="221"/>
      <c r="J49" s="222"/>
      <c r="K49" s="91"/>
    </row>
    <row r="50" spans="2:11" x14ac:dyDescent="0.25">
      <c r="B50" s="83"/>
      <c r="C50" s="208"/>
      <c r="D50" s="208" t="s">
        <v>184</v>
      </c>
      <c r="E50" s="209"/>
      <c r="F50" s="219"/>
      <c r="G50" s="219"/>
      <c r="H50" s="220"/>
      <c r="I50" s="221"/>
      <c r="J50" s="222"/>
      <c r="K50" s="91"/>
    </row>
    <row r="51" spans="2:11" x14ac:dyDescent="0.25">
      <c r="B51" s="83"/>
      <c r="C51" s="208"/>
      <c r="D51" s="208"/>
      <c r="E51" s="209"/>
      <c r="F51" s="219"/>
      <c r="G51" s="219"/>
      <c r="H51" s="220"/>
      <c r="I51" s="221"/>
      <c r="J51" s="222"/>
      <c r="K51" s="91"/>
    </row>
    <row r="52" spans="2:11" x14ac:dyDescent="0.25">
      <c r="B52" s="83"/>
      <c r="C52" s="207" t="s">
        <v>185</v>
      </c>
      <c r="D52" s="208"/>
      <c r="E52" s="209"/>
      <c r="F52" s="219"/>
      <c r="G52" s="219"/>
      <c r="H52" s="220"/>
      <c r="I52" s="221"/>
      <c r="J52" s="222"/>
      <c r="K52" s="91"/>
    </row>
    <row r="53" spans="2:11" x14ac:dyDescent="0.25">
      <c r="B53" s="83"/>
      <c r="C53" s="208"/>
      <c r="D53" s="208" t="s">
        <v>192</v>
      </c>
      <c r="E53" s="209"/>
      <c r="F53" s="219"/>
      <c r="G53" s="219"/>
      <c r="H53" s="220"/>
      <c r="I53" s="221"/>
      <c r="J53" s="222"/>
      <c r="K53" s="91"/>
    </row>
    <row r="54" spans="2:11" x14ac:dyDescent="0.25">
      <c r="B54" s="83"/>
      <c r="C54" s="208"/>
      <c r="D54" s="208" t="s">
        <v>186</v>
      </c>
      <c r="E54" s="209"/>
      <c r="F54" s="219"/>
      <c r="G54" s="219"/>
      <c r="H54" s="220"/>
      <c r="I54" s="221"/>
      <c r="J54" s="222"/>
      <c r="K54" s="91"/>
    </row>
    <row r="55" spans="2:11" x14ac:dyDescent="0.25">
      <c r="B55" s="83"/>
      <c r="C55" s="208"/>
      <c r="D55" s="208" t="s">
        <v>187</v>
      </c>
      <c r="E55" s="209"/>
      <c r="F55" s="219"/>
      <c r="G55" s="219"/>
      <c r="H55" s="220"/>
      <c r="I55" s="221"/>
      <c r="J55" s="222"/>
      <c r="K55" s="91"/>
    </row>
    <row r="56" spans="2:11" x14ac:dyDescent="0.25">
      <c r="B56" s="83"/>
      <c r="C56" s="208"/>
      <c r="D56" s="208" t="s">
        <v>188</v>
      </c>
      <c r="E56" s="209"/>
      <c r="F56" s="219"/>
      <c r="G56" s="219"/>
      <c r="H56" s="220"/>
      <c r="I56" s="221"/>
      <c r="J56" s="222"/>
      <c r="K56" s="91"/>
    </row>
    <row r="57" spans="2:11" x14ac:dyDescent="0.25">
      <c r="B57" s="83"/>
      <c r="C57" s="208"/>
      <c r="D57" s="208" t="s">
        <v>189</v>
      </c>
      <c r="E57" s="209"/>
      <c r="F57" s="219"/>
      <c r="G57" s="219"/>
      <c r="H57" s="220"/>
      <c r="I57" s="221"/>
      <c r="J57" s="222"/>
      <c r="K57" s="91"/>
    </row>
    <row r="58" spans="2:11" x14ac:dyDescent="0.25">
      <c r="B58" s="83"/>
      <c r="C58" s="208"/>
      <c r="D58" s="208"/>
      <c r="E58" s="209"/>
      <c r="F58" s="91"/>
      <c r="G58" s="91"/>
      <c r="H58" s="91"/>
      <c r="I58" s="91"/>
      <c r="J58" s="91"/>
      <c r="K58" s="91"/>
    </row>
    <row r="59" spans="2:11" x14ac:dyDescent="0.25">
      <c r="B59" s="83"/>
      <c r="D59" s="91"/>
      <c r="E59" s="91"/>
      <c r="F59" s="91"/>
      <c r="G59" s="91"/>
      <c r="H59" s="91"/>
      <c r="I59" s="91"/>
      <c r="J59" s="91"/>
      <c r="K59" s="91"/>
    </row>
    <row r="60" spans="2:11" x14ac:dyDescent="0.25">
      <c r="B60" s="83"/>
      <c r="C60" s="91"/>
      <c r="D60" s="91"/>
      <c r="E60" s="91"/>
      <c r="F60" s="91"/>
      <c r="G60" s="91"/>
      <c r="H60" s="91"/>
      <c r="I60" s="91"/>
      <c r="J60" s="91"/>
      <c r="K60" s="91"/>
    </row>
    <row r="61" spans="2:11" ht="20.25" x14ac:dyDescent="0.3">
      <c r="B61" s="82"/>
      <c r="C61" s="92"/>
      <c r="D61" s="92"/>
      <c r="E61" s="92"/>
      <c r="F61" s="122" t="s">
        <v>6</v>
      </c>
      <c r="G61" s="122"/>
      <c r="H61" s="92"/>
      <c r="I61" s="92"/>
      <c r="J61" s="92"/>
      <c r="K61" s="92"/>
    </row>
    <row r="62" spans="2:11" ht="15.75" x14ac:dyDescent="0.25">
      <c r="B62" s="82"/>
      <c r="C62" s="92"/>
      <c r="D62" s="92"/>
      <c r="E62" s="92"/>
      <c r="F62" s="123"/>
      <c r="G62" s="123"/>
      <c r="H62" s="92"/>
      <c r="I62" s="92"/>
      <c r="J62" s="92"/>
      <c r="K62" s="92"/>
    </row>
    <row r="63" spans="2:11" ht="18" x14ac:dyDescent="0.25">
      <c r="B63" s="82"/>
      <c r="C63" s="92"/>
      <c r="D63" s="92"/>
      <c r="E63" s="92"/>
      <c r="F63" s="124" t="s">
        <v>7</v>
      </c>
      <c r="G63" s="124"/>
      <c r="H63" s="92"/>
      <c r="I63" s="92"/>
      <c r="J63" s="92"/>
      <c r="K63" s="92"/>
    </row>
    <row r="64" spans="2:11" ht="18" x14ac:dyDescent="0.25">
      <c r="B64" s="83"/>
      <c r="C64" s="92"/>
      <c r="D64" s="92"/>
      <c r="E64" s="92"/>
      <c r="F64" s="124"/>
      <c r="G64" s="124"/>
      <c r="H64" s="92"/>
      <c r="I64" s="92"/>
      <c r="J64" s="92"/>
      <c r="K64" s="92"/>
    </row>
    <row r="65" spans="2:11" ht="15.75" x14ac:dyDescent="0.25">
      <c r="B65" s="82"/>
      <c r="C65" s="1"/>
      <c r="D65" s="1"/>
      <c r="E65" s="1"/>
      <c r="F65" s="2"/>
      <c r="G65" s="2"/>
      <c r="H65" s="1"/>
      <c r="I65" s="1"/>
      <c r="J65" s="1"/>
      <c r="K65" s="1"/>
    </row>
    <row r="66" spans="2:11" ht="15.75" x14ac:dyDescent="0.25">
      <c r="B66" s="82"/>
      <c r="C66" s="1" t="s">
        <v>8</v>
      </c>
      <c r="D66" s="189"/>
      <c r="E66" s="154"/>
      <c r="F66" s="154"/>
      <c r="G66" s="155"/>
      <c r="H66" s="184" t="s">
        <v>9</v>
      </c>
      <c r="I66" s="340">
        <f ca="1">NOW()</f>
        <v>41283.403063773148</v>
      </c>
      <c r="J66" s="341"/>
      <c r="K66" s="1"/>
    </row>
    <row r="67" spans="2:11" ht="15.75" x14ac:dyDescent="0.25">
      <c r="B67" s="82"/>
      <c r="C67" s="1" t="s">
        <v>10</v>
      </c>
      <c r="D67" s="189"/>
      <c r="E67" s="154"/>
      <c r="F67" s="154"/>
      <c r="G67" s="155"/>
      <c r="H67" s="5"/>
      <c r="I67" s="6"/>
      <c r="J67" s="1"/>
      <c r="K67" s="1"/>
    </row>
    <row r="68" spans="2:11" ht="15.75" x14ac:dyDescent="0.25">
      <c r="B68" s="82"/>
      <c r="C68" s="1" t="s">
        <v>11</v>
      </c>
      <c r="D68" s="189"/>
      <c r="E68" s="154"/>
      <c r="F68" s="154"/>
      <c r="G68" s="155"/>
      <c r="H68" s="5"/>
      <c r="I68" s="6"/>
      <c r="J68" s="1"/>
      <c r="K68" s="1"/>
    </row>
    <row r="69" spans="2:11" ht="15.75" x14ac:dyDescent="0.25">
      <c r="B69" s="82"/>
      <c r="C69" s="1" t="s">
        <v>12</v>
      </c>
      <c r="D69" s="189"/>
      <c r="E69" s="154"/>
      <c r="F69" s="154"/>
      <c r="G69" s="155"/>
      <c r="H69" s="5"/>
      <c r="I69" s="5"/>
      <c r="J69" s="5"/>
      <c r="K69" s="5"/>
    </row>
    <row r="70" spans="2:11" ht="15.75" x14ac:dyDescent="0.25">
      <c r="B70" s="82"/>
      <c r="C70" s="160"/>
      <c r="D70" s="164"/>
      <c r="E70" s="165"/>
      <c r="F70" s="166"/>
      <c r="G70" s="166"/>
      <c r="H70" s="166"/>
      <c r="I70" s="166"/>
      <c r="J70" s="166"/>
      <c r="K70" s="166"/>
    </row>
    <row r="71" spans="2:11" ht="15.75" x14ac:dyDescent="0.25">
      <c r="B71" s="82"/>
      <c r="C71" s="160"/>
      <c r="D71" s="160"/>
      <c r="E71" s="160"/>
      <c r="F71" s="166"/>
      <c r="G71" s="166"/>
      <c r="H71" s="166"/>
      <c r="I71" s="166"/>
      <c r="J71" s="166"/>
      <c r="K71" s="166"/>
    </row>
    <row r="72" spans="2:11" ht="15.75" x14ac:dyDescent="0.25">
      <c r="B72" s="82"/>
      <c r="C72" s="1" t="s">
        <v>15</v>
      </c>
      <c r="D72" s="12"/>
      <c r="E72" s="253"/>
      <c r="F72" s="5" t="s">
        <v>13</v>
      </c>
      <c r="G72" s="8"/>
      <c r="H72" s="9"/>
      <c r="I72" s="10"/>
      <c r="J72" s="82"/>
      <c r="K72" s="82"/>
    </row>
    <row r="73" spans="2:11" ht="15.75" x14ac:dyDescent="0.25">
      <c r="B73" s="82"/>
      <c r="C73" s="1"/>
      <c r="D73" s="12"/>
      <c r="E73" s="160"/>
      <c r="F73" s="160"/>
      <c r="G73" s="254"/>
      <c r="H73" s="160"/>
      <c r="I73" s="160"/>
      <c r="J73" s="162"/>
      <c r="K73" s="162"/>
    </row>
    <row r="74" spans="2:11" ht="15.75" x14ac:dyDescent="0.25">
      <c r="B74" s="82"/>
      <c r="C74" s="1"/>
      <c r="D74" s="15" t="s">
        <v>16</v>
      </c>
      <c r="E74" s="160"/>
      <c r="F74" s="160"/>
      <c r="G74" s="160"/>
      <c r="H74" s="160"/>
      <c r="I74" s="160"/>
      <c r="J74" s="161"/>
      <c r="K74" s="161"/>
    </row>
    <row r="75" spans="2:11" ht="15.75" x14ac:dyDescent="0.25">
      <c r="B75" s="82"/>
      <c r="C75" s="1" t="s">
        <v>17</v>
      </c>
      <c r="D75" s="232"/>
      <c r="E75" s="160"/>
      <c r="F75" s="160"/>
      <c r="G75" s="160"/>
      <c r="H75" s="160"/>
      <c r="I75" s="160"/>
      <c r="J75" s="160"/>
      <c r="K75" s="160"/>
    </row>
    <row r="76" spans="2:11" ht="15.75" x14ac:dyDescent="0.25">
      <c r="B76" s="82"/>
      <c r="C76" s="1" t="s">
        <v>18</v>
      </c>
      <c r="D76" s="232"/>
      <c r="E76" s="160"/>
      <c r="F76" s="160"/>
      <c r="G76" s="160"/>
      <c r="H76" s="160"/>
      <c r="I76" s="160"/>
      <c r="J76" s="160"/>
      <c r="K76" s="160"/>
    </row>
    <row r="77" spans="2:11" ht="15.75" x14ac:dyDescent="0.25">
      <c r="B77" s="82"/>
      <c r="C77" s="1" t="s">
        <v>19</v>
      </c>
      <c r="D77" s="232"/>
      <c r="E77" s="160"/>
      <c r="F77" s="160"/>
      <c r="G77" s="160"/>
      <c r="H77" s="160"/>
      <c r="I77" s="160"/>
      <c r="J77" s="160"/>
      <c r="K77" s="160"/>
    </row>
    <row r="78" spans="2:11" ht="15.75" x14ac:dyDescent="0.25">
      <c r="B78" s="82"/>
      <c r="C78" s="1" t="s">
        <v>20</v>
      </c>
      <c r="D78" s="232"/>
      <c r="E78" s="160"/>
      <c r="F78" s="160"/>
      <c r="G78" s="160"/>
      <c r="H78" s="160"/>
      <c r="I78" s="160"/>
      <c r="J78" s="160"/>
      <c r="K78" s="160"/>
    </row>
    <row r="79" spans="2:11" ht="15.75" x14ac:dyDescent="0.25">
      <c r="B79" s="82"/>
      <c r="C79" s="1" t="s">
        <v>21</v>
      </c>
      <c r="D79" s="232"/>
      <c r="E79" s="160"/>
      <c r="F79" s="160"/>
      <c r="G79" s="160"/>
      <c r="H79" s="160"/>
      <c r="I79" s="160"/>
      <c r="J79" s="160"/>
      <c r="K79" s="160"/>
    </row>
    <row r="80" spans="2:11" ht="15.75" x14ac:dyDescent="0.25">
      <c r="B80" s="82"/>
      <c r="C80" s="1" t="s">
        <v>22</v>
      </c>
      <c r="D80" s="232"/>
      <c r="E80" s="160"/>
      <c r="F80" s="160"/>
      <c r="G80" s="160"/>
      <c r="H80" s="160"/>
      <c r="I80" s="160"/>
      <c r="J80" s="160"/>
      <c r="K80" s="160"/>
    </row>
    <row r="81" spans="2:11" ht="15.75" x14ac:dyDescent="0.25">
      <c r="B81" s="82"/>
      <c r="C81" s="160"/>
      <c r="D81" s="160"/>
      <c r="E81" s="160"/>
      <c r="F81" s="161"/>
      <c r="G81" s="161"/>
      <c r="H81" s="160"/>
      <c r="I81" s="160"/>
      <c r="J81" s="160"/>
      <c r="K81" s="160"/>
    </row>
    <row r="82" spans="2:11" ht="15.75" x14ac:dyDescent="0.25">
      <c r="B82" s="82"/>
      <c r="C82" s="160"/>
      <c r="D82" s="160"/>
      <c r="E82" s="160"/>
      <c r="F82" s="160"/>
      <c r="G82" s="160"/>
      <c r="H82" s="160"/>
      <c r="I82" s="160"/>
      <c r="J82" s="160"/>
      <c r="K82" s="160"/>
    </row>
    <row r="83" spans="2:11" ht="15.75" x14ac:dyDescent="0.25">
      <c r="B83" s="82"/>
      <c r="C83" s="160"/>
      <c r="D83" s="160"/>
      <c r="E83" s="160"/>
      <c r="F83" s="161"/>
      <c r="G83" s="161"/>
      <c r="H83" s="160"/>
      <c r="I83" s="160"/>
      <c r="J83" s="160"/>
      <c r="K83" s="160"/>
    </row>
    <row r="84" spans="2:11" ht="15.75" x14ac:dyDescent="0.25">
      <c r="B84" s="82"/>
      <c r="C84" s="160" t="s">
        <v>23</v>
      </c>
      <c r="D84" s="160"/>
      <c r="E84" s="160"/>
      <c r="F84" s="160"/>
      <c r="G84" s="160"/>
      <c r="H84" s="163"/>
      <c r="I84" s="160"/>
      <c r="J84" s="160"/>
      <c r="K84" s="160"/>
    </row>
    <row r="85" spans="2:11" ht="15.75" x14ac:dyDescent="0.25">
      <c r="B85" s="82"/>
      <c r="C85" s="16" t="s">
        <v>24</v>
      </c>
      <c r="D85" s="187" t="s">
        <v>157</v>
      </c>
      <c r="E85" s="233" t="s">
        <v>25</v>
      </c>
      <c r="F85" s="233" t="s">
        <v>26</v>
      </c>
      <c r="G85" s="234" t="s">
        <v>27</v>
      </c>
      <c r="H85" s="92"/>
      <c r="I85" s="188" t="s">
        <v>127</v>
      </c>
      <c r="J85" s="1"/>
      <c r="K85" s="1"/>
    </row>
    <row r="86" spans="2:11" ht="15.75" x14ac:dyDescent="0.25">
      <c r="B86" s="82"/>
      <c r="C86" s="17" t="s">
        <v>28</v>
      </c>
      <c r="D86" s="18" t="s">
        <v>158</v>
      </c>
      <c r="E86" s="18"/>
      <c r="F86" s="18"/>
      <c r="G86" s="18"/>
      <c r="H86" s="18"/>
      <c r="I86" s="19"/>
      <c r="J86" s="1"/>
      <c r="K86" s="1"/>
    </row>
    <row r="87" spans="2:11" ht="15.75" x14ac:dyDescent="0.25">
      <c r="B87" s="82"/>
      <c r="C87" s="17" t="s">
        <v>29</v>
      </c>
      <c r="D87" s="18"/>
      <c r="E87" s="18"/>
      <c r="F87" s="18"/>
      <c r="G87" s="18"/>
      <c r="H87" s="18"/>
      <c r="I87" s="19"/>
      <c r="J87" s="1"/>
      <c r="K87" s="1"/>
    </row>
    <row r="88" spans="2:11" ht="15.75" x14ac:dyDescent="0.25">
      <c r="B88" s="82"/>
      <c r="C88" s="261" t="s">
        <v>30</v>
      </c>
      <c r="D88" s="20"/>
      <c r="E88" s="20"/>
      <c r="F88" s="20"/>
      <c r="G88" s="20"/>
      <c r="H88" s="20"/>
      <c r="I88" s="21"/>
      <c r="J88" s="1"/>
      <c r="K88" s="1"/>
    </row>
    <row r="89" spans="2:11" ht="15.75" x14ac:dyDescent="0.25">
      <c r="B89" s="82"/>
      <c r="C89" s="11" t="s">
        <v>14</v>
      </c>
      <c r="D89" s="1"/>
      <c r="E89" s="1"/>
      <c r="F89" s="11"/>
      <c r="G89" s="11"/>
      <c r="H89" s="1"/>
      <c r="I89" s="1"/>
      <c r="J89" s="1"/>
      <c r="K89" s="1"/>
    </row>
    <row r="90" spans="2:11" ht="15.75" x14ac:dyDescent="0.25">
      <c r="B90" s="82"/>
      <c r="C90" s="1" t="s">
        <v>31</v>
      </c>
      <c r="D90" s="1"/>
      <c r="E90" s="7"/>
      <c r="F90" s="22"/>
      <c r="G90" s="22"/>
      <c r="H90" s="22"/>
      <c r="I90" s="23"/>
      <c r="J90" s="1"/>
      <c r="K90" s="1"/>
    </row>
    <row r="91" spans="2:11" ht="15.75" x14ac:dyDescent="0.25">
      <c r="B91" s="82"/>
      <c r="C91" s="1"/>
      <c r="D91" s="1"/>
      <c r="E91" s="13"/>
      <c r="F91" s="13"/>
      <c r="G91" s="13"/>
      <c r="H91" s="14"/>
      <c r="I91" s="14"/>
      <c r="J91" s="1"/>
      <c r="K91" s="1"/>
    </row>
    <row r="92" spans="2:11" ht="15.75" x14ac:dyDescent="0.25">
      <c r="B92" s="82"/>
      <c r="C92" s="1" t="s">
        <v>32</v>
      </c>
      <c r="D92" s="1"/>
      <c r="E92" s="7"/>
      <c r="F92" s="22"/>
      <c r="G92" s="22"/>
      <c r="H92" s="22"/>
      <c r="I92" s="23"/>
      <c r="J92" s="1"/>
      <c r="K92" s="1"/>
    </row>
    <row r="93" spans="2:11" ht="15.75" x14ac:dyDescent="0.25">
      <c r="B93" s="82"/>
      <c r="C93" s="1"/>
      <c r="D93" s="1"/>
      <c r="E93" s="173"/>
      <c r="F93" s="231"/>
      <c r="G93" s="231"/>
      <c r="H93" s="231"/>
      <c r="I93" s="231"/>
      <c r="J93" s="1"/>
      <c r="K93" s="1"/>
    </row>
    <row r="94" spans="2:11" ht="15.75" x14ac:dyDescent="0.25">
      <c r="B94" s="82"/>
      <c r="C94" s="1" t="s">
        <v>194</v>
      </c>
      <c r="D94" s="1"/>
      <c r="E94" s="16"/>
      <c r="F94" s="225"/>
      <c r="G94" s="225"/>
      <c r="H94" s="225"/>
      <c r="I94" s="226"/>
      <c r="J94" s="1"/>
      <c r="K94" s="1"/>
    </row>
    <row r="95" spans="2:11" ht="15.75" x14ac:dyDescent="0.25">
      <c r="B95" s="82"/>
      <c r="C95" s="230" t="s">
        <v>195</v>
      </c>
      <c r="D95" s="1"/>
      <c r="E95" s="227"/>
      <c r="F95" s="228"/>
      <c r="G95" s="228"/>
      <c r="H95" s="228"/>
      <c r="I95" s="229"/>
      <c r="J95" s="1"/>
      <c r="K95" s="1"/>
    </row>
    <row r="96" spans="2:11" ht="15.75" x14ac:dyDescent="0.25">
      <c r="B96" s="82"/>
      <c r="C96" s="1"/>
      <c r="D96" s="1"/>
      <c r="E96" s="39"/>
      <c r="F96" s="224"/>
      <c r="G96" s="224"/>
      <c r="H96" s="224"/>
      <c r="I96" s="224"/>
      <c r="J96" s="1"/>
      <c r="K96" s="1"/>
    </row>
    <row r="97" spans="2:11" ht="15.75" x14ac:dyDescent="0.25">
      <c r="B97" s="82"/>
      <c r="C97" s="1"/>
      <c r="D97" s="1"/>
      <c r="E97" s="1"/>
      <c r="F97" s="1"/>
      <c r="G97" s="1"/>
      <c r="H97" s="24"/>
      <c r="I97" s="24"/>
      <c r="J97" s="1"/>
      <c r="K97" s="1"/>
    </row>
    <row r="98" spans="2:11" ht="15.75" x14ac:dyDescent="0.25">
      <c r="B98" s="83"/>
      <c r="C98" s="92"/>
      <c r="D98" s="92"/>
      <c r="E98" s="92"/>
      <c r="F98" s="92"/>
      <c r="G98" s="92"/>
      <c r="H98" s="185"/>
      <c r="I98" s="185"/>
      <c r="J98" s="92"/>
      <c r="K98" s="92"/>
    </row>
    <row r="99" spans="2:11" ht="15.75" x14ac:dyDescent="0.25">
      <c r="B99" s="83"/>
      <c r="C99" s="92"/>
      <c r="D99" s="92"/>
      <c r="E99" s="92"/>
      <c r="F99" s="92"/>
      <c r="G99" s="92"/>
      <c r="H99" s="185"/>
      <c r="I99" s="185"/>
      <c r="J99" s="92"/>
      <c r="K99" s="92"/>
    </row>
    <row r="100" spans="2:11" ht="18" x14ac:dyDescent="0.25">
      <c r="B100" s="83"/>
      <c r="C100" s="92"/>
      <c r="D100" s="92"/>
      <c r="E100" s="92"/>
      <c r="F100" s="124" t="s">
        <v>33</v>
      </c>
      <c r="G100" s="92"/>
      <c r="H100" s="185"/>
      <c r="I100" s="185"/>
      <c r="J100" s="92"/>
      <c r="K100" s="92"/>
    </row>
    <row r="101" spans="2:11" x14ac:dyDescent="0.25">
      <c r="B101" s="83"/>
      <c r="C101" s="83"/>
      <c r="D101" s="83"/>
      <c r="E101" s="83"/>
      <c r="G101" s="83"/>
      <c r="H101" s="83"/>
      <c r="I101" s="83"/>
      <c r="J101" s="83"/>
      <c r="K101" s="83"/>
    </row>
    <row r="102" spans="2:11" ht="18" x14ac:dyDescent="0.25">
      <c r="B102" s="82"/>
      <c r="C102" s="25"/>
      <c r="D102" s="25"/>
      <c r="E102" s="25"/>
      <c r="F102" s="82"/>
      <c r="G102" s="3"/>
      <c r="H102" s="26"/>
      <c r="I102" s="26"/>
      <c r="J102" s="26"/>
      <c r="K102" s="26"/>
    </row>
    <row r="103" spans="2:11" ht="15.75" x14ac:dyDescent="0.25">
      <c r="B103" s="82"/>
      <c r="C103" s="25"/>
      <c r="D103" s="25"/>
      <c r="E103" s="25"/>
      <c r="F103" s="2"/>
      <c r="G103" s="2"/>
      <c r="H103" s="26"/>
      <c r="I103" s="26"/>
      <c r="J103" s="26"/>
      <c r="K103" s="26"/>
    </row>
    <row r="104" spans="2:11" ht="15.75" x14ac:dyDescent="0.25">
      <c r="B104" s="82"/>
      <c r="C104" s="25" t="s">
        <v>34</v>
      </c>
      <c r="D104" s="189"/>
      <c r="E104" s="154"/>
      <c r="F104" s="154"/>
      <c r="G104" s="155"/>
      <c r="H104" s="183" t="s">
        <v>9</v>
      </c>
      <c r="I104" s="340">
        <f ca="1">NOW()</f>
        <v>41283.403063773148</v>
      </c>
      <c r="J104" s="341"/>
      <c r="K104" s="27"/>
    </row>
    <row r="105" spans="2:11" ht="15.75" x14ac:dyDescent="0.25">
      <c r="B105" s="82"/>
      <c r="C105" s="25" t="s">
        <v>10</v>
      </c>
      <c r="D105" s="189"/>
      <c r="E105" s="154"/>
      <c r="F105" s="154"/>
      <c r="G105" s="155"/>
      <c r="H105" s="26"/>
      <c r="I105" s="28"/>
      <c r="J105" s="27"/>
      <c r="K105" s="27"/>
    </row>
    <row r="106" spans="2:11" ht="15.75" x14ac:dyDescent="0.25">
      <c r="B106" s="82"/>
      <c r="C106" s="25" t="s">
        <v>11</v>
      </c>
      <c r="D106" s="189"/>
      <c r="E106" s="154"/>
      <c r="F106" s="154"/>
      <c r="G106" s="155"/>
      <c r="H106" s="26"/>
      <c r="I106" s="28"/>
      <c r="J106" s="27"/>
      <c r="K106" s="27"/>
    </row>
    <row r="107" spans="2:11" ht="15.75" x14ac:dyDescent="0.25">
      <c r="B107" s="82"/>
      <c r="C107" s="25" t="s">
        <v>12</v>
      </c>
      <c r="D107" s="189"/>
      <c r="E107" s="154"/>
      <c r="F107" s="154"/>
      <c r="G107" s="155"/>
      <c r="H107" s="26"/>
      <c r="I107" s="28"/>
      <c r="J107" s="27"/>
      <c r="K107" s="27"/>
    </row>
    <row r="108" spans="2:11" ht="15.75" x14ac:dyDescent="0.25">
      <c r="B108" s="82"/>
      <c r="C108" s="25"/>
      <c r="D108" s="93"/>
      <c r="E108" s="29"/>
      <c r="F108" s="26"/>
      <c r="G108" s="26"/>
      <c r="H108" s="26"/>
      <c r="I108" s="27"/>
      <c r="J108" s="27"/>
      <c r="K108" s="27"/>
    </row>
    <row r="109" spans="2:11" ht="15.75" x14ac:dyDescent="0.25">
      <c r="B109" s="82"/>
      <c r="C109" s="46" t="s">
        <v>165</v>
      </c>
      <c r="D109" s="47"/>
      <c r="E109" s="82"/>
      <c r="F109" s="48" t="s">
        <v>44</v>
      </c>
      <c r="G109" s="48" t="s">
        <v>45</v>
      </c>
      <c r="H109" s="26"/>
      <c r="I109" s="49"/>
      <c r="J109" s="50"/>
      <c r="K109" s="50"/>
    </row>
    <row r="110" spans="2:11" ht="15.75" x14ac:dyDescent="0.25">
      <c r="B110" s="82"/>
      <c r="C110" s="47" t="s">
        <v>166</v>
      </c>
      <c r="D110" s="205"/>
      <c r="E110" s="275"/>
      <c r="F110" s="243"/>
      <c r="G110" s="51"/>
      <c r="H110" s="26"/>
      <c r="I110" s="49">
        <f>G110*F110</f>
        <v>0</v>
      </c>
      <c r="J110" s="50"/>
      <c r="K110" s="50"/>
    </row>
    <row r="111" spans="2:11" ht="15.75" x14ac:dyDescent="0.25">
      <c r="B111" s="82"/>
      <c r="C111" s="47" t="s">
        <v>46</v>
      </c>
      <c r="D111" s="205"/>
      <c r="E111" s="276"/>
      <c r="F111" s="243"/>
      <c r="G111" s="51"/>
      <c r="H111" s="26"/>
      <c r="I111" s="49">
        <f>G111*F111</f>
        <v>0</v>
      </c>
      <c r="J111" s="50"/>
      <c r="K111" s="50"/>
    </row>
    <row r="112" spans="2:11" ht="15.75" x14ac:dyDescent="0.25">
      <c r="B112" s="82"/>
      <c r="C112" s="47" t="s">
        <v>47</v>
      </c>
      <c r="D112" s="205"/>
      <c r="E112" s="276"/>
      <c r="F112" s="243"/>
      <c r="G112" s="51"/>
      <c r="H112" s="26"/>
      <c r="I112" s="49">
        <f>G112*F112</f>
        <v>0</v>
      </c>
      <c r="J112" s="50"/>
      <c r="K112" s="50"/>
    </row>
    <row r="113" spans="2:11" ht="15.75" x14ac:dyDescent="0.25">
      <c r="B113" s="82"/>
      <c r="C113" s="47" t="s">
        <v>48</v>
      </c>
      <c r="D113" s="205"/>
      <c r="E113" s="276"/>
      <c r="F113" s="243"/>
      <c r="G113" s="51"/>
      <c r="H113" s="26"/>
      <c r="I113" s="49">
        <f>G113*F113</f>
        <v>0</v>
      </c>
      <c r="J113" s="50"/>
      <c r="K113" s="50"/>
    </row>
    <row r="114" spans="2:11" ht="15.75" x14ac:dyDescent="0.25">
      <c r="B114" s="82"/>
      <c r="C114" s="25" t="s">
        <v>49</v>
      </c>
      <c r="D114" s="25"/>
      <c r="E114" s="82"/>
      <c r="F114" s="26"/>
      <c r="G114" s="45"/>
      <c r="H114" s="26"/>
      <c r="I114" s="37">
        <f>G114</f>
        <v>0</v>
      </c>
      <c r="J114" s="38">
        <f>SUM(I110:I114)</f>
        <v>0</v>
      </c>
      <c r="K114" s="42"/>
    </row>
    <row r="115" spans="2:11" ht="15.75" x14ac:dyDescent="0.25">
      <c r="B115" s="82"/>
      <c r="C115" s="25"/>
      <c r="D115" s="30"/>
      <c r="E115" s="29"/>
      <c r="F115" s="26"/>
      <c r="G115" s="26"/>
      <c r="H115" s="26"/>
      <c r="I115" s="27"/>
      <c r="J115" s="27"/>
      <c r="K115" s="27"/>
    </row>
    <row r="116" spans="2:11" ht="15.75" x14ac:dyDescent="0.25">
      <c r="B116" s="82"/>
      <c r="C116" s="31" t="s">
        <v>35</v>
      </c>
      <c r="D116" s="25"/>
      <c r="E116" s="26" t="s">
        <v>36</v>
      </c>
      <c r="F116" s="25" t="s">
        <v>37</v>
      </c>
      <c r="G116" s="25"/>
      <c r="H116" s="32"/>
      <c r="I116" s="26" t="s">
        <v>38</v>
      </c>
      <c r="J116" s="26"/>
      <c r="K116" s="26"/>
    </row>
    <row r="117" spans="2:11" ht="15.75" x14ac:dyDescent="0.25">
      <c r="B117" s="82"/>
      <c r="C117" s="4" t="s">
        <v>39</v>
      </c>
      <c r="D117" s="33"/>
      <c r="E117" s="34">
        <v>1</v>
      </c>
      <c r="F117" s="35">
        <v>800</v>
      </c>
      <c r="G117" s="41"/>
      <c r="H117" s="32"/>
      <c r="I117" s="36">
        <f>E117*F117</f>
        <v>800</v>
      </c>
      <c r="J117" s="26"/>
      <c r="K117" s="26"/>
    </row>
    <row r="118" spans="2:11" ht="15.75" x14ac:dyDescent="0.25">
      <c r="B118" s="82"/>
      <c r="C118" s="4" t="s">
        <v>40</v>
      </c>
      <c r="D118" s="33"/>
      <c r="E118" s="34"/>
      <c r="F118" s="35"/>
      <c r="G118" s="41"/>
      <c r="H118" s="32"/>
      <c r="I118" s="36">
        <f>E118*F118</f>
        <v>0</v>
      </c>
      <c r="J118" s="26"/>
      <c r="K118" s="26"/>
    </row>
    <row r="119" spans="2:11" ht="15.75" x14ac:dyDescent="0.25">
      <c r="B119" s="82"/>
      <c r="C119" s="4" t="s">
        <v>41</v>
      </c>
      <c r="D119" s="33"/>
      <c r="E119" s="34"/>
      <c r="F119" s="35"/>
      <c r="G119" s="41"/>
      <c r="H119" s="32"/>
      <c r="I119" s="36">
        <f>E119*F119</f>
        <v>0</v>
      </c>
      <c r="J119" s="26"/>
      <c r="K119" s="26"/>
    </row>
    <row r="120" spans="2:11" ht="15.75" x14ac:dyDescent="0.25">
      <c r="B120" s="82"/>
      <c r="C120" s="4" t="s">
        <v>42</v>
      </c>
      <c r="D120" s="33"/>
      <c r="E120" s="34"/>
      <c r="F120" s="35"/>
      <c r="G120" s="41"/>
      <c r="H120" s="32"/>
      <c r="I120" s="36">
        <f>E120*F120</f>
        <v>0</v>
      </c>
      <c r="J120" s="26"/>
      <c r="K120" s="26"/>
    </row>
    <row r="121" spans="2:11" ht="15.75" x14ac:dyDescent="0.25">
      <c r="B121" s="82"/>
      <c r="C121" s="7"/>
      <c r="D121" s="33"/>
      <c r="E121" s="34"/>
      <c r="F121" s="35"/>
      <c r="G121" s="41"/>
      <c r="H121" s="26"/>
      <c r="I121" s="37">
        <f>E121*F121</f>
        <v>0</v>
      </c>
      <c r="J121" s="38">
        <f>SUM(I117:I121)</f>
        <v>800</v>
      </c>
      <c r="K121" s="42"/>
    </row>
    <row r="122" spans="2:11" ht="15.75" x14ac:dyDescent="0.25">
      <c r="B122" s="82"/>
      <c r="C122" s="39"/>
      <c r="D122" s="39"/>
      <c r="E122" s="40"/>
      <c r="F122" s="41"/>
      <c r="G122" s="41"/>
      <c r="H122" s="26"/>
      <c r="I122" s="36"/>
      <c r="J122" s="42"/>
      <c r="K122" s="42"/>
    </row>
    <row r="123" spans="2:11" ht="15.75" x14ac:dyDescent="0.25">
      <c r="B123" s="82"/>
      <c r="C123" s="43" t="s">
        <v>43</v>
      </c>
      <c r="D123" s="39"/>
      <c r="E123" s="44"/>
      <c r="F123" s="35"/>
      <c r="G123" s="40"/>
      <c r="H123" s="26"/>
      <c r="I123" s="180"/>
      <c r="J123" s="38">
        <f>F123</f>
        <v>0</v>
      </c>
      <c r="K123" s="42"/>
    </row>
    <row r="124" spans="2:11" ht="15.75" x14ac:dyDescent="0.25">
      <c r="B124" s="82"/>
      <c r="C124" s="39"/>
      <c r="D124" s="39"/>
      <c r="E124" s="40"/>
      <c r="F124" s="41"/>
      <c r="G124" s="41"/>
      <c r="H124" s="26"/>
      <c r="I124" s="36"/>
      <c r="J124" s="42"/>
      <c r="K124" s="42"/>
    </row>
    <row r="125" spans="2:11" ht="15.75" x14ac:dyDescent="0.25">
      <c r="B125" s="82"/>
      <c r="C125" s="52" t="s">
        <v>50</v>
      </c>
      <c r="D125" s="30"/>
      <c r="E125" s="53"/>
      <c r="F125" s="53"/>
      <c r="G125" s="53"/>
      <c r="H125" s="26"/>
      <c r="I125" s="49"/>
      <c r="J125" s="50"/>
      <c r="K125" s="50"/>
    </row>
    <row r="126" spans="2:11" ht="30" x14ac:dyDescent="0.25">
      <c r="B126" s="82"/>
      <c r="C126" s="54" t="s">
        <v>51</v>
      </c>
      <c r="D126" s="54" t="s">
        <v>52</v>
      </c>
      <c r="E126" s="64" t="s">
        <v>121</v>
      </c>
      <c r="F126" s="63" t="s">
        <v>122</v>
      </c>
      <c r="G126" s="32" t="s">
        <v>53</v>
      </c>
      <c r="H126" s="32" t="s">
        <v>54</v>
      </c>
      <c r="I126" s="49"/>
      <c r="J126" s="50"/>
      <c r="K126" s="50"/>
    </row>
    <row r="127" spans="2:11" ht="15.75" x14ac:dyDescent="0.25">
      <c r="B127" s="82"/>
      <c r="C127" s="55"/>
      <c r="D127" s="55"/>
      <c r="E127" s="156"/>
      <c r="F127" s="156"/>
      <c r="G127" s="56"/>
      <c r="H127" s="57"/>
      <c r="I127" s="49">
        <f t="shared" ref="I127:I133" si="0">H127*G127</f>
        <v>0</v>
      </c>
      <c r="J127" s="50"/>
      <c r="K127" s="50"/>
    </row>
    <row r="128" spans="2:11" ht="15.75" x14ac:dyDescent="0.25">
      <c r="B128" s="82"/>
      <c r="C128" s="55"/>
      <c r="D128" s="55"/>
      <c r="E128" s="156"/>
      <c r="F128" s="156"/>
      <c r="G128" s="56"/>
      <c r="H128" s="57"/>
      <c r="I128" s="49">
        <f t="shared" si="0"/>
        <v>0</v>
      </c>
      <c r="J128" s="50"/>
      <c r="K128" s="50"/>
    </row>
    <row r="129" spans="2:11" ht="15.75" x14ac:dyDescent="0.25">
      <c r="B129" s="82"/>
      <c r="C129" s="55"/>
      <c r="D129" s="55"/>
      <c r="E129" s="156"/>
      <c r="F129" s="156"/>
      <c r="G129" s="56"/>
      <c r="H129" s="57"/>
      <c r="I129" s="49">
        <f t="shared" si="0"/>
        <v>0</v>
      </c>
      <c r="J129" s="50"/>
      <c r="K129" s="50"/>
    </row>
    <row r="130" spans="2:11" ht="15.75" x14ac:dyDescent="0.25">
      <c r="B130" s="82"/>
      <c r="C130" s="55"/>
      <c r="D130" s="55"/>
      <c r="E130" s="156"/>
      <c r="F130" s="156"/>
      <c r="G130" s="56"/>
      <c r="H130" s="57"/>
      <c r="I130" s="49">
        <f t="shared" si="0"/>
        <v>0</v>
      </c>
      <c r="J130" s="50"/>
      <c r="K130" s="50"/>
    </row>
    <row r="131" spans="2:11" ht="15.75" x14ac:dyDescent="0.25">
      <c r="B131" s="82"/>
      <c r="C131" s="55"/>
      <c r="D131" s="55"/>
      <c r="E131" s="156"/>
      <c r="F131" s="156"/>
      <c r="G131" s="56"/>
      <c r="H131" s="57"/>
      <c r="I131" s="49">
        <f t="shared" si="0"/>
        <v>0</v>
      </c>
      <c r="J131" s="50"/>
      <c r="K131" s="50"/>
    </row>
    <row r="132" spans="2:11" ht="15.75" x14ac:dyDescent="0.25">
      <c r="B132" s="82"/>
      <c r="C132" s="55"/>
      <c r="D132" s="55"/>
      <c r="E132" s="156"/>
      <c r="F132" s="156"/>
      <c r="G132" s="56"/>
      <c r="H132" s="57"/>
      <c r="I132" s="49">
        <f t="shared" si="0"/>
        <v>0</v>
      </c>
      <c r="J132" s="50"/>
      <c r="K132" s="50"/>
    </row>
    <row r="133" spans="2:11" ht="15.75" x14ac:dyDescent="0.25">
      <c r="B133" s="82"/>
      <c r="C133" s="55"/>
      <c r="D133" s="55"/>
      <c r="E133" s="156"/>
      <c r="F133" s="156"/>
      <c r="G133" s="56"/>
      <c r="H133" s="57"/>
      <c r="I133" s="37">
        <f t="shared" si="0"/>
        <v>0</v>
      </c>
      <c r="J133" s="38">
        <f>SUM(I127:I133)</f>
        <v>0</v>
      </c>
      <c r="K133" s="42"/>
    </row>
    <row r="134" spans="2:11" ht="15.75" x14ac:dyDescent="0.25">
      <c r="B134" s="82"/>
      <c r="C134" s="173"/>
      <c r="D134" s="173"/>
      <c r="E134" s="177"/>
      <c r="F134" s="177"/>
      <c r="G134" s="177"/>
      <c r="H134" s="168"/>
      <c r="I134" s="178"/>
      <c r="J134" s="179"/>
      <c r="K134" s="179"/>
    </row>
    <row r="135" spans="2:11" ht="15.75" x14ac:dyDescent="0.25">
      <c r="B135" s="82"/>
      <c r="C135" s="167" t="s">
        <v>167</v>
      </c>
      <c r="D135" s="47"/>
      <c r="E135" s="238"/>
      <c r="F135" s="57"/>
      <c r="G135" s="85"/>
      <c r="H135" s="26"/>
      <c r="I135" s="49">
        <f>E135*F135</f>
        <v>0</v>
      </c>
      <c r="J135" s="50"/>
      <c r="K135" s="50"/>
    </row>
    <row r="136" spans="2:11" ht="15.75" x14ac:dyDescent="0.25">
      <c r="B136" s="162"/>
      <c r="C136" s="167" t="s">
        <v>55</v>
      </c>
      <c r="D136" s="167"/>
      <c r="E136" s="239"/>
      <c r="F136" s="45"/>
      <c r="G136" s="176"/>
      <c r="H136" s="168"/>
      <c r="I136" s="36">
        <f>F136</f>
        <v>0</v>
      </c>
      <c r="J136" s="42"/>
      <c r="K136" s="42"/>
    </row>
    <row r="137" spans="2:11" ht="15.75" x14ac:dyDescent="0.25">
      <c r="B137" s="162"/>
      <c r="C137" s="160" t="s">
        <v>180</v>
      </c>
      <c r="D137" s="160"/>
      <c r="E137" s="240"/>
      <c r="F137" s="210"/>
      <c r="G137" s="176"/>
      <c r="H137" s="168"/>
      <c r="I137" s="49">
        <f>E137*F137</f>
        <v>0</v>
      </c>
      <c r="J137" s="42"/>
      <c r="K137" s="42"/>
    </row>
    <row r="138" spans="2:11" ht="15.75" x14ac:dyDescent="0.25">
      <c r="B138" s="162"/>
      <c r="C138" s="160" t="s">
        <v>55</v>
      </c>
      <c r="D138" s="160"/>
      <c r="E138" s="241"/>
      <c r="F138" s="211"/>
      <c r="G138" s="176"/>
      <c r="H138" s="168"/>
      <c r="I138" s="37">
        <f>F138</f>
        <v>0</v>
      </c>
      <c r="J138" s="38">
        <f>SUM(I135:I138)</f>
        <v>0</v>
      </c>
      <c r="K138" s="42"/>
    </row>
    <row r="139" spans="2:11" ht="15.75" x14ac:dyDescent="0.25">
      <c r="B139" s="162"/>
      <c r="C139" s="167"/>
      <c r="D139" s="167"/>
      <c r="E139" s="239"/>
      <c r="F139" s="176"/>
      <c r="G139" s="176"/>
      <c r="H139" s="168"/>
      <c r="I139" s="36"/>
      <c r="J139" s="42"/>
      <c r="K139" s="42"/>
    </row>
    <row r="140" spans="2:11" ht="15.75" x14ac:dyDescent="0.25">
      <c r="B140" s="162"/>
      <c r="C140" s="174" t="s">
        <v>56</v>
      </c>
      <c r="D140" s="167"/>
      <c r="E140" s="239"/>
      <c r="F140" s="168"/>
      <c r="G140" s="168"/>
      <c r="H140" s="168"/>
      <c r="I140" s="49"/>
      <c r="J140" s="50"/>
      <c r="K140" s="50"/>
    </row>
    <row r="141" spans="2:11" ht="15.75" x14ac:dyDescent="0.25">
      <c r="B141" s="162"/>
      <c r="C141" s="167" t="s">
        <v>52</v>
      </c>
      <c r="D141" s="167"/>
      <c r="E141" s="242"/>
      <c r="F141" s="175"/>
      <c r="G141" s="175"/>
      <c r="H141" s="168"/>
      <c r="I141" s="49"/>
      <c r="J141" s="50"/>
      <c r="K141" s="50"/>
    </row>
    <row r="142" spans="2:11" ht="15.75" x14ac:dyDescent="0.25">
      <c r="B142" s="82"/>
      <c r="C142" s="58"/>
      <c r="D142" s="33"/>
      <c r="E142" s="238"/>
      <c r="F142" s="59"/>
      <c r="G142" s="86"/>
      <c r="H142" s="26"/>
      <c r="I142" s="49">
        <f>F142*E142/1000</f>
        <v>0</v>
      </c>
      <c r="J142" s="50"/>
      <c r="K142" s="50"/>
    </row>
    <row r="143" spans="2:11" ht="15.75" x14ac:dyDescent="0.25">
      <c r="B143" s="82"/>
      <c r="C143" s="58"/>
      <c r="D143" s="33"/>
      <c r="E143" s="238"/>
      <c r="F143" s="59"/>
      <c r="G143" s="86"/>
      <c r="H143" s="26"/>
      <c r="I143" s="49">
        <f>F143*E143/1000</f>
        <v>0</v>
      </c>
      <c r="J143" s="50"/>
      <c r="K143" s="50"/>
    </row>
    <row r="144" spans="2:11" ht="15.75" x14ac:dyDescent="0.25">
      <c r="B144" s="82"/>
      <c r="C144" s="167" t="s">
        <v>57</v>
      </c>
      <c r="D144" s="167"/>
      <c r="E144" s="239"/>
      <c r="F144" s="45"/>
      <c r="G144" s="168"/>
      <c r="H144" s="168"/>
      <c r="I144" s="37">
        <f>F144</f>
        <v>0</v>
      </c>
      <c r="J144" s="38">
        <f>SUM(I142:I144)</f>
        <v>0</v>
      </c>
      <c r="K144" s="42"/>
    </row>
    <row r="145" spans="2:11" ht="15.75" x14ac:dyDescent="0.25">
      <c r="B145" s="82"/>
      <c r="C145" s="167"/>
      <c r="D145" s="167"/>
      <c r="E145" s="239"/>
      <c r="F145" s="168"/>
      <c r="G145" s="168"/>
      <c r="H145" s="168"/>
      <c r="I145" s="36"/>
      <c r="J145" s="50"/>
      <c r="K145" s="50"/>
    </row>
    <row r="146" spans="2:11" ht="15.75" x14ac:dyDescent="0.25">
      <c r="B146" s="82"/>
      <c r="C146" s="174" t="s">
        <v>177</v>
      </c>
      <c r="D146" s="167"/>
      <c r="E146" s="239"/>
      <c r="F146" s="168"/>
      <c r="G146" s="168"/>
      <c r="H146" s="168"/>
      <c r="I146" s="36"/>
      <c r="J146" s="50"/>
      <c r="K146" s="50"/>
    </row>
    <row r="147" spans="2:11" ht="15.75" x14ac:dyDescent="0.25">
      <c r="B147" s="82"/>
      <c r="C147" s="167" t="s">
        <v>58</v>
      </c>
      <c r="D147" s="167"/>
      <c r="E147" s="241"/>
      <c r="F147" s="166"/>
      <c r="G147" s="167"/>
      <c r="H147" s="167"/>
      <c r="I147" s="25"/>
      <c r="J147" s="50"/>
      <c r="K147" s="50"/>
    </row>
    <row r="148" spans="2:11" ht="15.75" x14ac:dyDescent="0.25">
      <c r="B148" s="82"/>
      <c r="C148" s="7"/>
      <c r="D148" s="33"/>
      <c r="E148" s="255"/>
      <c r="F148" s="256"/>
      <c r="G148" s="84"/>
      <c r="H148" s="26"/>
      <c r="I148" s="49">
        <f>F148*E148</f>
        <v>0</v>
      </c>
      <c r="J148" s="50"/>
      <c r="K148" s="50"/>
    </row>
    <row r="149" spans="2:11" ht="15.75" x14ac:dyDescent="0.25">
      <c r="B149" s="162"/>
      <c r="C149" s="167" t="s">
        <v>59</v>
      </c>
      <c r="D149" s="167"/>
      <c r="E149" s="239"/>
      <c r="F149" s="45"/>
      <c r="G149" s="168"/>
      <c r="H149" s="168"/>
      <c r="I149" s="37">
        <f>F149</f>
        <v>0</v>
      </c>
      <c r="J149" s="38">
        <f>SUM(I148:I149)</f>
        <v>0</v>
      </c>
      <c r="K149" s="42"/>
    </row>
    <row r="150" spans="2:11" ht="15.75" x14ac:dyDescent="0.25">
      <c r="B150" s="162"/>
      <c r="C150" s="167"/>
      <c r="D150" s="167"/>
      <c r="E150" s="239"/>
      <c r="F150" s="168"/>
      <c r="G150" s="168"/>
      <c r="H150" s="168"/>
      <c r="I150" s="36"/>
      <c r="J150" s="42"/>
      <c r="K150" s="42"/>
    </row>
    <row r="151" spans="2:11" ht="15.75" x14ac:dyDescent="0.25">
      <c r="B151" s="162"/>
      <c r="C151" s="174" t="s">
        <v>178</v>
      </c>
      <c r="D151" s="167"/>
      <c r="E151" s="239"/>
      <c r="F151" s="168"/>
      <c r="G151" s="168"/>
      <c r="H151" s="168"/>
      <c r="I151" s="36"/>
      <c r="J151" s="42"/>
      <c r="K151" s="42"/>
    </row>
    <row r="152" spans="2:11" ht="15.75" x14ac:dyDescent="0.25">
      <c r="B152" s="162"/>
      <c r="C152" s="167" t="s">
        <v>52</v>
      </c>
      <c r="D152" s="167"/>
      <c r="E152" s="239"/>
      <c r="F152" s="168"/>
      <c r="G152" s="168"/>
      <c r="H152" s="168"/>
      <c r="I152" s="49"/>
      <c r="J152" s="50"/>
      <c r="K152" s="50"/>
    </row>
    <row r="153" spans="2:11" ht="15.75" x14ac:dyDescent="0.25">
      <c r="B153" s="82"/>
      <c r="C153" s="7"/>
      <c r="D153" s="33"/>
      <c r="E153" s="243"/>
      <c r="F153" s="51"/>
      <c r="G153" s="84"/>
      <c r="H153" s="26"/>
      <c r="I153" s="49">
        <f>F153*E153</f>
        <v>0</v>
      </c>
      <c r="J153" s="50"/>
      <c r="K153" s="50"/>
    </row>
    <row r="154" spans="2:11" ht="15.75" x14ac:dyDescent="0.25">
      <c r="B154" s="162"/>
      <c r="C154" s="167" t="s">
        <v>60</v>
      </c>
      <c r="D154" s="167"/>
      <c r="E154" s="168"/>
      <c r="F154" s="45"/>
      <c r="G154" s="168"/>
      <c r="H154" s="168"/>
      <c r="I154" s="37">
        <f>F154</f>
        <v>0</v>
      </c>
      <c r="J154" s="38">
        <f>SUM(I153:I154)</f>
        <v>0</v>
      </c>
      <c r="K154" s="42"/>
    </row>
    <row r="155" spans="2:11" ht="15.75" x14ac:dyDescent="0.25">
      <c r="B155" s="162"/>
      <c r="C155" s="167"/>
      <c r="D155" s="167"/>
      <c r="E155" s="168"/>
      <c r="F155" s="168"/>
      <c r="G155" s="168"/>
      <c r="H155" s="168"/>
      <c r="I155" s="36"/>
      <c r="J155" s="42"/>
      <c r="K155" s="42"/>
    </row>
    <row r="156" spans="2:11" ht="15.75" x14ac:dyDescent="0.25">
      <c r="B156" s="162"/>
      <c r="C156" s="174" t="s">
        <v>179</v>
      </c>
      <c r="D156" s="167"/>
      <c r="E156" s="168"/>
      <c r="F156" s="168"/>
      <c r="G156" s="168"/>
      <c r="H156" s="168"/>
      <c r="I156" s="36"/>
      <c r="J156" s="42"/>
      <c r="K156" s="42"/>
    </row>
    <row r="157" spans="2:11" ht="15.75" x14ac:dyDescent="0.25">
      <c r="B157" s="162"/>
      <c r="C157" s="167" t="s">
        <v>52</v>
      </c>
      <c r="D157" s="167"/>
      <c r="E157" s="175"/>
      <c r="F157" s="175"/>
      <c r="G157" s="175"/>
      <c r="H157" s="168"/>
      <c r="I157" s="49"/>
      <c r="J157" s="50"/>
      <c r="K157" s="50"/>
    </row>
    <row r="158" spans="2:11" ht="15.75" x14ac:dyDescent="0.25">
      <c r="B158" s="82"/>
      <c r="C158" s="7"/>
      <c r="D158" s="33"/>
      <c r="E158" s="34"/>
      <c r="F158" s="59"/>
      <c r="G158" s="86">
        <v>700</v>
      </c>
      <c r="H158" s="26"/>
      <c r="I158" s="49">
        <f>F158*E158/1000</f>
        <v>0</v>
      </c>
      <c r="J158" s="50"/>
      <c r="K158" s="50"/>
    </row>
    <row r="159" spans="2:11" ht="15.75" x14ac:dyDescent="0.25">
      <c r="B159" s="162"/>
      <c r="C159" s="167" t="s">
        <v>57</v>
      </c>
      <c r="D159" s="167"/>
      <c r="E159" s="168"/>
      <c r="F159" s="45"/>
      <c r="G159" s="168"/>
      <c r="H159" s="168"/>
      <c r="I159" s="37">
        <f>F159</f>
        <v>0</v>
      </c>
      <c r="J159" s="38">
        <f>SUM(I158:I159)</f>
        <v>0</v>
      </c>
      <c r="K159" s="42"/>
    </row>
    <row r="160" spans="2:11" ht="15.75" x14ac:dyDescent="0.25">
      <c r="B160" s="162"/>
      <c r="C160" s="167"/>
      <c r="D160" s="167"/>
      <c r="E160" s="168"/>
      <c r="F160" s="190"/>
      <c r="G160" s="168"/>
      <c r="H160" s="168"/>
      <c r="I160" s="36"/>
      <c r="J160" s="42"/>
      <c r="K160" s="42"/>
    </row>
    <row r="161" spans="2:16" ht="16.5" thickBot="1" x14ac:dyDescent="0.3">
      <c r="B161" s="162"/>
      <c r="C161" s="169" t="s">
        <v>61</v>
      </c>
      <c r="D161" s="170"/>
      <c r="E161" s="170"/>
      <c r="F161" s="171"/>
      <c r="G161" s="171"/>
      <c r="H161" s="168"/>
      <c r="I161" s="36"/>
      <c r="J161" s="301">
        <f>'Costs &amp; Benefits'!J161</f>
        <v>1086.75</v>
      </c>
      <c r="K161" s="60"/>
    </row>
    <row r="162" spans="2:16" ht="16.5" thickTop="1" x14ac:dyDescent="0.25">
      <c r="B162" s="162"/>
      <c r="C162" s="172"/>
      <c r="D162" s="173"/>
      <c r="E162" s="167"/>
      <c r="F162" s="171"/>
      <c r="G162" s="171"/>
      <c r="H162" s="168"/>
      <c r="I162" s="36"/>
      <c r="J162" s="60"/>
      <c r="K162" s="60"/>
    </row>
    <row r="163" spans="2:16" x14ac:dyDescent="0.25">
      <c r="B163" s="83"/>
      <c r="C163" s="83"/>
      <c r="D163" s="83"/>
      <c r="E163" s="83"/>
      <c r="F163" s="83"/>
      <c r="G163" s="83"/>
      <c r="H163" s="83"/>
      <c r="I163" s="83"/>
    </row>
    <row r="164" spans="2:16" ht="18" x14ac:dyDescent="0.25">
      <c r="B164" s="82"/>
      <c r="C164" s="83"/>
      <c r="D164" s="83"/>
      <c r="E164" s="83"/>
      <c r="F164" s="124" t="s">
        <v>137</v>
      </c>
      <c r="G164" s="83"/>
      <c r="H164" s="83"/>
      <c r="I164" s="83"/>
      <c r="J164" s="83"/>
      <c r="K164" s="83"/>
    </row>
    <row r="165" spans="2:16" ht="18.75" x14ac:dyDescent="0.3">
      <c r="B165" s="82"/>
      <c r="C165" s="83"/>
      <c r="D165" s="83"/>
      <c r="E165" s="83"/>
      <c r="F165" s="192" t="s">
        <v>159</v>
      </c>
      <c r="G165" s="83"/>
      <c r="H165" s="83"/>
      <c r="I165" s="83"/>
      <c r="J165" s="83"/>
      <c r="K165" s="83"/>
    </row>
    <row r="166" spans="2:16" x14ac:dyDescent="0.25">
      <c r="B166" s="83"/>
      <c r="C166" s="83"/>
      <c r="D166" s="83"/>
      <c r="E166" s="83"/>
      <c r="F166" s="83"/>
      <c r="G166" s="83"/>
      <c r="H166" s="83"/>
      <c r="I166" s="83"/>
      <c r="J166" s="83"/>
      <c r="K166" s="83"/>
    </row>
    <row r="167" spans="2:16" ht="20.25" x14ac:dyDescent="0.3">
      <c r="B167" s="82"/>
      <c r="C167" s="94"/>
      <c r="D167" s="95"/>
      <c r="E167" s="95"/>
      <c r="F167" s="95"/>
      <c r="G167" s="95"/>
      <c r="H167" s="95"/>
      <c r="I167" s="95"/>
      <c r="J167" s="95"/>
      <c r="K167" s="95"/>
      <c r="L167" s="139" t="s">
        <v>65</v>
      </c>
      <c r="M167" s="67"/>
      <c r="N167" s="67"/>
      <c r="O167" s="67"/>
      <c r="P167" s="67"/>
    </row>
    <row r="168" spans="2:16" ht="15.75" x14ac:dyDescent="0.25">
      <c r="B168" s="82"/>
      <c r="C168" s="95"/>
      <c r="D168" s="95"/>
      <c r="E168" s="95" t="s">
        <v>133</v>
      </c>
      <c r="F168" s="96" t="s">
        <v>132</v>
      </c>
      <c r="G168" s="82"/>
      <c r="H168" s="96" t="s">
        <v>62</v>
      </c>
      <c r="I168" s="95"/>
      <c r="J168" s="82"/>
      <c r="K168" s="95"/>
      <c r="L168" s="136" t="s">
        <v>236</v>
      </c>
      <c r="M168" s="67"/>
      <c r="N168" s="67"/>
      <c r="O168" s="67"/>
      <c r="P168" s="67"/>
    </row>
    <row r="169" spans="2:16" ht="15.75" x14ac:dyDescent="0.25">
      <c r="B169" s="82"/>
      <c r="C169" s="157"/>
      <c r="D169" s="158"/>
      <c r="E169" s="157"/>
      <c r="F169" s="157"/>
      <c r="G169" s="82"/>
      <c r="H169" s="96">
        <f>E169*F169</f>
        <v>0</v>
      </c>
      <c r="I169" s="95"/>
      <c r="J169" s="82"/>
      <c r="K169" s="95"/>
      <c r="L169" s="133" t="s">
        <v>237</v>
      </c>
      <c r="M169" s="67"/>
      <c r="N169" s="67"/>
      <c r="O169" s="67"/>
      <c r="P169" s="67"/>
    </row>
    <row r="170" spans="2:16" ht="15.75" x14ac:dyDescent="0.25">
      <c r="B170" s="82"/>
      <c r="C170" s="157"/>
      <c r="D170" s="158"/>
      <c r="E170" s="157"/>
      <c r="F170" s="157"/>
      <c r="G170" s="82"/>
      <c r="H170" s="96">
        <f>E170*F170</f>
        <v>0</v>
      </c>
      <c r="I170" s="95"/>
      <c r="J170" s="82"/>
      <c r="K170" s="95"/>
      <c r="L170" s="133"/>
      <c r="M170" s="67"/>
      <c r="N170" s="67"/>
      <c r="O170" s="67"/>
      <c r="P170" s="67"/>
    </row>
    <row r="171" spans="2:16" ht="15.75" x14ac:dyDescent="0.25">
      <c r="B171" s="82"/>
      <c r="C171" s="157"/>
      <c r="D171" s="158"/>
      <c r="E171" s="157"/>
      <c r="F171" s="157"/>
      <c r="G171" s="82"/>
      <c r="H171" s="96">
        <f>E171*F171</f>
        <v>0</v>
      </c>
      <c r="I171" s="95"/>
      <c r="J171" s="82"/>
      <c r="K171" s="95"/>
      <c r="L171" s="133"/>
      <c r="M171" s="67"/>
      <c r="N171" s="67"/>
      <c r="O171" s="67"/>
      <c r="P171" s="67"/>
    </row>
    <row r="172" spans="2:16" ht="15.75" x14ac:dyDescent="0.25">
      <c r="B172" s="82"/>
      <c r="C172" s="157"/>
      <c r="D172" s="158"/>
      <c r="E172" s="157"/>
      <c r="F172" s="157"/>
      <c r="G172" s="82"/>
      <c r="H172" s="96">
        <f>E172*F172</f>
        <v>0</v>
      </c>
      <c r="I172" s="95"/>
      <c r="J172" s="82"/>
      <c r="K172" s="95"/>
      <c r="L172" s="133" t="s">
        <v>238</v>
      </c>
      <c r="M172" s="67"/>
      <c r="N172" s="67"/>
      <c r="O172" s="67"/>
      <c r="P172" s="67"/>
    </row>
    <row r="173" spans="2:16" ht="15.75" x14ac:dyDescent="0.25">
      <c r="B173" s="82"/>
      <c r="C173" s="157"/>
      <c r="D173" s="158"/>
      <c r="E173" s="157"/>
      <c r="F173" s="157"/>
      <c r="G173" s="82"/>
      <c r="H173" s="182">
        <f>E173*F173</f>
        <v>0</v>
      </c>
      <c r="I173" s="95"/>
      <c r="J173" s="82"/>
      <c r="K173" s="95"/>
      <c r="L173" s="133" t="s">
        <v>241</v>
      </c>
      <c r="M173" s="67"/>
      <c r="N173" s="67"/>
      <c r="O173" s="67"/>
      <c r="P173" s="67"/>
    </row>
    <row r="174" spans="2:16" ht="15.75" x14ac:dyDescent="0.25">
      <c r="B174" s="82"/>
      <c r="C174" s="95"/>
      <c r="D174" s="95"/>
      <c r="E174" s="95"/>
      <c r="F174" s="95" t="s">
        <v>63</v>
      </c>
      <c r="G174" s="82"/>
      <c r="H174" s="97">
        <f>SUM(H169:H173)</f>
        <v>0</v>
      </c>
      <c r="I174" s="95"/>
      <c r="J174" s="82"/>
      <c r="K174" s="95"/>
      <c r="L174" s="133" t="s">
        <v>239</v>
      </c>
      <c r="M174" s="67"/>
      <c r="N174" s="67"/>
      <c r="O174" s="67"/>
      <c r="P174" s="67"/>
    </row>
    <row r="175" spans="2:16" ht="15.75" x14ac:dyDescent="0.25">
      <c r="B175" s="82"/>
      <c r="C175" s="95" t="s">
        <v>155</v>
      </c>
      <c r="D175" s="95"/>
      <c r="E175" s="95"/>
      <c r="F175" s="95"/>
      <c r="G175" s="98" t="s">
        <v>64</v>
      </c>
      <c r="H175" s="181">
        <v>30</v>
      </c>
      <c r="I175" s="95" t="s">
        <v>134</v>
      </c>
      <c r="J175" s="82"/>
      <c r="K175" s="95"/>
      <c r="L175" s="133" t="s">
        <v>240</v>
      </c>
      <c r="M175" s="67"/>
      <c r="N175" s="67"/>
      <c r="O175" s="67"/>
      <c r="P175" s="67"/>
    </row>
    <row r="176" spans="2:16" ht="15.75" x14ac:dyDescent="0.25">
      <c r="B176" s="82"/>
      <c r="C176" s="95"/>
      <c r="D176" s="95"/>
      <c r="E176" s="95"/>
      <c r="F176" s="95"/>
      <c r="G176" s="95"/>
      <c r="H176" s="96"/>
      <c r="I176" s="95"/>
      <c r="J176" s="82"/>
      <c r="K176" s="95"/>
      <c r="L176" s="67"/>
      <c r="M176" s="67"/>
      <c r="N176" s="67"/>
      <c r="O176" s="67"/>
      <c r="P176" s="67"/>
    </row>
    <row r="177" spans="2:43" ht="16.5" thickBot="1" x14ac:dyDescent="0.3">
      <c r="B177" s="82"/>
      <c r="C177" s="94" t="s">
        <v>136</v>
      </c>
      <c r="D177" s="95"/>
      <c r="E177" s="95"/>
      <c r="F177" s="95"/>
      <c r="G177" s="95"/>
      <c r="H177" s="302">
        <f>'Costs &amp; Benefits'!H177</f>
        <v>651</v>
      </c>
      <c r="I177" s="95"/>
      <c r="J177" s="82"/>
      <c r="K177" s="95"/>
      <c r="L177" s="67"/>
      <c r="M177" s="67"/>
      <c r="N177" s="67"/>
      <c r="O177" s="67"/>
      <c r="P177" s="67"/>
    </row>
    <row r="178" spans="2:43" ht="16.5" thickTop="1" x14ac:dyDescent="0.25">
      <c r="B178" s="82"/>
      <c r="C178" s="94"/>
      <c r="D178" s="95"/>
      <c r="E178" s="95"/>
      <c r="F178" s="95"/>
      <c r="G178" s="95"/>
      <c r="H178" s="95"/>
      <c r="I178" s="125"/>
      <c r="J178" s="95"/>
      <c r="K178" s="95"/>
      <c r="L178" s="61"/>
      <c r="M178" s="61"/>
      <c r="N178" s="61"/>
      <c r="O178" s="61"/>
      <c r="P178" s="61"/>
    </row>
    <row r="179" spans="2:43" ht="15.75" x14ac:dyDescent="0.25">
      <c r="B179" s="83"/>
      <c r="C179" s="112"/>
      <c r="D179" s="112"/>
      <c r="E179" s="112"/>
      <c r="F179" s="112"/>
      <c r="G179" s="112"/>
      <c r="H179" s="112"/>
      <c r="I179" s="112"/>
      <c r="J179" s="112"/>
      <c r="K179" s="112"/>
      <c r="L179" s="61"/>
      <c r="M179" s="61"/>
      <c r="N179" s="61"/>
      <c r="O179" s="61"/>
      <c r="P179" s="61"/>
    </row>
    <row r="180" spans="2:43" ht="20.25" x14ac:dyDescent="0.3">
      <c r="B180" s="83"/>
      <c r="C180" s="112"/>
      <c r="D180" s="112"/>
      <c r="E180" s="186"/>
      <c r="F180" s="124" t="s">
        <v>156</v>
      </c>
      <c r="G180" s="112"/>
      <c r="H180" s="112"/>
      <c r="I180" s="112"/>
      <c r="J180" s="112"/>
      <c r="K180" s="112"/>
      <c r="L180" s="292"/>
      <c r="M180" s="141"/>
      <c r="N180" s="136"/>
      <c r="O180" s="136"/>
      <c r="P180" s="136"/>
      <c r="Q180" s="142"/>
      <c r="R180" s="142"/>
      <c r="S180" s="142"/>
      <c r="T180" s="142"/>
      <c r="U180" s="142"/>
      <c r="V180" s="142"/>
      <c r="W180" s="142"/>
      <c r="X180" s="142"/>
      <c r="Y180" s="142"/>
      <c r="Z180" s="142"/>
      <c r="AA180" s="142"/>
      <c r="AB180" s="142"/>
      <c r="AC180" s="143"/>
      <c r="AD180" s="143"/>
      <c r="AE180" s="143"/>
      <c r="AF180" s="143"/>
      <c r="AG180" s="143"/>
      <c r="AH180" s="143"/>
      <c r="AI180" s="143"/>
      <c r="AJ180" s="143"/>
      <c r="AK180" s="143"/>
      <c r="AL180" s="143"/>
      <c r="AM180" s="143"/>
      <c r="AN180" s="143"/>
      <c r="AO180" s="143"/>
      <c r="AP180" s="144"/>
      <c r="AQ180" s="144"/>
    </row>
    <row r="181" spans="2:43" ht="15.75" x14ac:dyDescent="0.25">
      <c r="B181" s="83"/>
      <c r="C181" s="112"/>
      <c r="D181" s="112"/>
      <c r="E181" s="186"/>
      <c r="F181" s="112"/>
      <c r="G181" s="112"/>
      <c r="H181" s="112"/>
      <c r="I181" s="112"/>
      <c r="J181" s="112"/>
      <c r="K181" s="112"/>
      <c r="L181" s="344" t="s">
        <v>203</v>
      </c>
      <c r="M181" s="341"/>
      <c r="N181" s="136"/>
      <c r="O181" s="136"/>
      <c r="P181" s="136"/>
      <c r="Q181" s="142"/>
      <c r="R181" s="142"/>
      <c r="S181" s="142"/>
      <c r="T181" s="142"/>
      <c r="U181" s="142"/>
      <c r="V181" s="142"/>
      <c r="W181" s="142"/>
      <c r="X181" s="142"/>
      <c r="Y181" s="142"/>
      <c r="Z181" s="142"/>
      <c r="AA181" s="142"/>
      <c r="AB181" s="142"/>
      <c r="AC181" s="143"/>
      <c r="AD181" s="143"/>
      <c r="AE181" s="143"/>
      <c r="AF181" s="143"/>
      <c r="AG181" s="143"/>
      <c r="AH181" s="143"/>
      <c r="AI181" s="143"/>
      <c r="AJ181" s="143"/>
      <c r="AK181" s="143"/>
      <c r="AL181" s="143"/>
      <c r="AM181" s="143"/>
      <c r="AN181" s="143"/>
      <c r="AO181" s="143"/>
      <c r="AP181" s="144"/>
      <c r="AQ181" s="144"/>
    </row>
    <row r="182" spans="2:43" ht="15.75" x14ac:dyDescent="0.25">
      <c r="B182" s="82"/>
      <c r="C182" s="94"/>
      <c r="D182" s="94"/>
      <c r="E182" s="94"/>
      <c r="F182" s="94"/>
      <c r="G182" s="94"/>
      <c r="H182" s="94"/>
      <c r="I182" s="94"/>
      <c r="J182" s="94"/>
      <c r="K182" s="94"/>
      <c r="L182" s="342" t="s">
        <v>66</v>
      </c>
      <c r="M182" s="343"/>
      <c r="N182" s="223" t="s">
        <v>67</v>
      </c>
      <c r="O182" s="137"/>
      <c r="P182" s="137"/>
      <c r="Q182" s="146"/>
      <c r="R182" s="146"/>
      <c r="S182" s="146"/>
      <c r="T182" s="146"/>
      <c r="U182" s="146"/>
      <c r="V182" s="142"/>
      <c r="W182" s="142"/>
      <c r="X182" s="142"/>
      <c r="Y182" s="142"/>
      <c r="Z182" s="142"/>
      <c r="AA182" s="142"/>
      <c r="AB182" s="142"/>
      <c r="AC182" s="142"/>
      <c r="AD182" s="142"/>
      <c r="AE182" s="142"/>
      <c r="AF182" s="142"/>
      <c r="AG182" s="142"/>
      <c r="AH182" s="142"/>
      <c r="AI182" s="142"/>
      <c r="AJ182" s="142"/>
      <c r="AK182" s="142"/>
      <c r="AL182" s="142"/>
      <c r="AM182" s="142"/>
      <c r="AN182" s="142"/>
      <c r="AO182" s="143"/>
      <c r="AP182" s="144"/>
      <c r="AQ182" s="144"/>
    </row>
    <row r="183" spans="2:43" ht="15.75" x14ac:dyDescent="0.25">
      <c r="B183" s="82"/>
      <c r="C183" s="95"/>
      <c r="D183" s="82"/>
      <c r="E183" s="94" t="s">
        <v>68</v>
      </c>
      <c r="F183" s="95"/>
      <c r="G183" s="94" t="s">
        <v>69</v>
      </c>
      <c r="H183" s="98"/>
      <c r="I183" s="5" t="s">
        <v>160</v>
      </c>
      <c r="J183" s="111"/>
      <c r="K183" s="95"/>
      <c r="L183" s="137" t="s">
        <v>70</v>
      </c>
      <c r="M183" s="147" t="s">
        <v>71</v>
      </c>
      <c r="N183" s="137" t="s">
        <v>72</v>
      </c>
      <c r="O183" s="137"/>
      <c r="P183" s="137"/>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3"/>
      <c r="AP183" s="144"/>
      <c r="AQ183" s="144"/>
    </row>
    <row r="184" spans="2:43" ht="15.75" x14ac:dyDescent="0.25">
      <c r="B184" s="82"/>
      <c r="C184" s="95" t="s">
        <v>76</v>
      </c>
      <c r="D184" s="82"/>
      <c r="E184" s="120">
        <f>'Costs &amp; Benefits'!E184</f>
        <v>7000</v>
      </c>
      <c r="F184" s="95"/>
      <c r="G184" s="291">
        <f>'Costs &amp; Benefits'!G184-2000</f>
        <v>10000</v>
      </c>
      <c r="H184" s="95"/>
      <c r="I184" s="194">
        <f>(G184-E184)/E184</f>
        <v>0.42857142857142855</v>
      </c>
      <c r="J184" s="193"/>
      <c r="K184" s="95"/>
      <c r="L184" s="137" t="s">
        <v>73</v>
      </c>
      <c r="M184" s="147" t="s">
        <v>74</v>
      </c>
      <c r="N184" s="137" t="s">
        <v>75</v>
      </c>
      <c r="O184" s="137"/>
      <c r="P184" s="137"/>
      <c r="Q184" s="142"/>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3"/>
      <c r="AP184" s="144"/>
      <c r="AQ184" s="144"/>
    </row>
    <row r="185" spans="2:43" ht="15.75" x14ac:dyDescent="0.25">
      <c r="B185" s="82"/>
      <c r="C185" s="95"/>
      <c r="D185" s="82"/>
      <c r="E185" s="95"/>
      <c r="F185" s="95"/>
      <c r="G185" s="277"/>
      <c r="H185" s="95"/>
      <c r="I185" s="1"/>
      <c r="J185" s="1"/>
      <c r="K185" s="95"/>
      <c r="L185" s="137" t="s">
        <v>77</v>
      </c>
      <c r="M185" s="147" t="s">
        <v>78</v>
      </c>
      <c r="N185" s="137" t="s">
        <v>79</v>
      </c>
      <c r="O185" s="137"/>
      <c r="P185" s="137"/>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3"/>
      <c r="AP185" s="144"/>
      <c r="AQ185" s="144"/>
    </row>
    <row r="186" spans="2:43" ht="15.75" x14ac:dyDescent="0.25">
      <c r="B186" s="82"/>
      <c r="C186" s="95" t="s">
        <v>80</v>
      </c>
      <c r="D186" s="82"/>
      <c r="E186" s="115">
        <f>E184*78%</f>
        <v>5460</v>
      </c>
      <c r="F186" s="95"/>
      <c r="G186" s="115">
        <f>G184*80%</f>
        <v>8000</v>
      </c>
      <c r="H186" s="95"/>
      <c r="I186" s="1"/>
      <c r="J186" s="1"/>
      <c r="K186" s="95"/>
      <c r="L186" s="61"/>
      <c r="M186" s="137"/>
      <c r="N186" s="137"/>
      <c r="O186" s="137"/>
      <c r="P186" s="137"/>
      <c r="Q186" s="142"/>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3"/>
      <c r="AP186" s="144"/>
      <c r="AQ186" s="144"/>
    </row>
    <row r="187" spans="2:43" ht="15.75" x14ac:dyDescent="0.25">
      <c r="B187" s="82"/>
      <c r="C187" s="95"/>
      <c r="D187" s="82"/>
      <c r="E187" s="95"/>
      <c r="F187" s="95"/>
      <c r="G187" s="95"/>
      <c r="H187" s="95"/>
      <c r="I187" s="194"/>
      <c r="J187" s="193"/>
      <c r="K187" s="95"/>
      <c r="L187" s="137" t="s">
        <v>170</v>
      </c>
      <c r="M187" s="137"/>
      <c r="N187" s="137"/>
      <c r="O187" s="137"/>
      <c r="P187" s="137"/>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3"/>
      <c r="AP187" s="144"/>
      <c r="AQ187" s="144"/>
    </row>
    <row r="188" spans="2:43" ht="15.75" x14ac:dyDescent="0.25">
      <c r="B188" s="82"/>
      <c r="C188" s="95" t="s">
        <v>81</v>
      </c>
      <c r="D188" s="82"/>
      <c r="E188" s="101">
        <f>E186/13.8</f>
        <v>395.65217391304344</v>
      </c>
      <c r="F188" s="95"/>
      <c r="G188" s="101">
        <f>G186/13.2</f>
        <v>606.06060606060612</v>
      </c>
      <c r="H188" s="95"/>
      <c r="I188" s="194">
        <f>(G188-E188)/E188</f>
        <v>0.53180153180153211</v>
      </c>
      <c r="J188" s="95"/>
      <c r="K188" s="95"/>
      <c r="L188" s="137"/>
      <c r="M188" s="137" t="s">
        <v>171</v>
      </c>
      <c r="N188" s="137"/>
      <c r="O188" s="137"/>
      <c r="P188" s="137"/>
      <c r="Q188" s="142"/>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3"/>
      <c r="AP188" s="144"/>
      <c r="AQ188" s="144"/>
    </row>
    <row r="189" spans="2:43" ht="15.75" x14ac:dyDescent="0.25">
      <c r="B189" s="82"/>
      <c r="C189" s="95" t="s">
        <v>82</v>
      </c>
      <c r="D189" s="82"/>
      <c r="E189" s="101"/>
      <c r="F189" s="95"/>
      <c r="G189" s="101">
        <f>G188-E188</f>
        <v>210.40843214756268</v>
      </c>
      <c r="H189" s="95"/>
      <c r="I189" s="95"/>
      <c r="J189" s="95"/>
      <c r="K189" s="95"/>
      <c r="L189" s="61"/>
      <c r="M189" s="61"/>
      <c r="N189" s="137"/>
      <c r="O189" s="137"/>
      <c r="P189" s="137"/>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3"/>
      <c r="AP189" s="144"/>
      <c r="AQ189" s="144"/>
    </row>
    <row r="190" spans="2:43" ht="15.75" x14ac:dyDescent="0.25">
      <c r="B190" s="82"/>
      <c r="C190" s="95"/>
      <c r="D190" s="82"/>
      <c r="E190" s="95"/>
      <c r="F190" s="95"/>
      <c r="G190" s="95"/>
      <c r="H190" s="95"/>
      <c r="I190" s="95"/>
      <c r="J190" s="95"/>
      <c r="K190" s="95"/>
      <c r="L190" s="235" t="s">
        <v>200</v>
      </c>
      <c r="M190" s="137"/>
      <c r="N190" s="137"/>
      <c r="O190" s="137"/>
      <c r="P190" s="137"/>
      <c r="Q190" s="142"/>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3"/>
      <c r="AP190" s="144"/>
      <c r="AQ190" s="144"/>
    </row>
    <row r="191" spans="2:43" ht="15.75" x14ac:dyDescent="0.25">
      <c r="B191" s="82"/>
      <c r="C191" s="95" t="s">
        <v>83</v>
      </c>
      <c r="D191" s="82"/>
      <c r="E191" s="102"/>
      <c r="F191" s="95"/>
      <c r="G191" s="119">
        <f>'Costs &amp; Benefits'!G191</f>
        <v>5.75</v>
      </c>
      <c r="H191" s="95"/>
      <c r="I191" s="95"/>
      <c r="J191" s="95"/>
      <c r="K191" s="95"/>
      <c r="L191" s="137" t="s">
        <v>201</v>
      </c>
      <c r="M191" s="137"/>
      <c r="N191" s="137"/>
      <c r="O191" s="137"/>
      <c r="P191" s="137"/>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3"/>
      <c r="AP191" s="144"/>
      <c r="AQ191" s="144"/>
    </row>
    <row r="192" spans="2:43" ht="15.75" x14ac:dyDescent="0.25">
      <c r="B192" s="82"/>
      <c r="C192" s="95"/>
      <c r="D192" s="82"/>
      <c r="E192" s="95"/>
      <c r="F192" s="95"/>
      <c r="G192" s="95"/>
      <c r="H192" s="95"/>
      <c r="I192" s="95"/>
      <c r="J192" s="95"/>
      <c r="K192" s="95"/>
      <c r="L192" s="137"/>
      <c r="M192" s="137"/>
      <c r="N192" s="137"/>
      <c r="O192" s="137"/>
      <c r="P192" s="137"/>
      <c r="Q192" s="142"/>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3"/>
      <c r="AP192" s="144"/>
      <c r="AQ192" s="144"/>
    </row>
    <row r="193" spans="2:43" ht="15.75" x14ac:dyDescent="0.25">
      <c r="B193" s="82"/>
      <c r="C193" s="95" t="s">
        <v>84</v>
      </c>
      <c r="D193" s="82"/>
      <c r="E193" s="103"/>
      <c r="F193" s="103"/>
      <c r="G193" s="42">
        <f>G189*G191</f>
        <v>1209.8484848484854</v>
      </c>
      <c r="H193" s="95"/>
      <c r="I193" s="95"/>
      <c r="J193" s="95"/>
      <c r="K193" s="95"/>
      <c r="L193" s="136" t="s">
        <v>202</v>
      </c>
      <c r="M193" s="137"/>
      <c r="N193" s="137"/>
      <c r="O193" s="137"/>
      <c r="P193" s="137"/>
      <c r="Q193" s="142"/>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3"/>
      <c r="AP193" s="144"/>
      <c r="AQ193" s="144"/>
    </row>
    <row r="194" spans="2:43" ht="15.75" x14ac:dyDescent="0.25">
      <c r="B194" s="82"/>
      <c r="C194" s="95"/>
      <c r="D194" s="82"/>
      <c r="E194" s="95"/>
      <c r="F194" s="95"/>
      <c r="G194" s="95"/>
      <c r="H194" s="95"/>
      <c r="I194" s="95"/>
      <c r="J194" s="95"/>
      <c r="K194" s="95"/>
      <c r="L194" s="147" t="s">
        <v>85</v>
      </c>
      <c r="M194" s="137" t="s">
        <v>152</v>
      </c>
      <c r="N194" s="137"/>
      <c r="O194" s="137"/>
      <c r="P194" s="137"/>
      <c r="Q194" s="142"/>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3"/>
      <c r="AP194" s="144"/>
      <c r="AQ194" s="144"/>
    </row>
    <row r="195" spans="2:43" ht="15.75" x14ac:dyDescent="0.25">
      <c r="B195" s="82"/>
      <c r="C195" s="95" t="s">
        <v>141</v>
      </c>
      <c r="D195" s="82"/>
      <c r="E195" s="118">
        <f>'Costs &amp; Benefits'!E195</f>
        <v>0.4</v>
      </c>
      <c r="F195" s="95"/>
      <c r="G195" s="42">
        <f>(G193-E193)*E195</f>
        <v>483.93939393939422</v>
      </c>
      <c r="H195" s="95"/>
      <c r="I195" s="95"/>
      <c r="J195" s="95"/>
      <c r="K195" s="95"/>
      <c r="L195" s="147" t="s">
        <v>86</v>
      </c>
      <c r="M195" s="137" t="s">
        <v>153</v>
      </c>
      <c r="N195" s="137"/>
      <c r="O195" s="137"/>
      <c r="P195" s="137"/>
      <c r="Q195" s="142"/>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3"/>
      <c r="AP195" s="144"/>
      <c r="AQ195" s="144"/>
    </row>
    <row r="196" spans="2:43" ht="15.75" x14ac:dyDescent="0.25">
      <c r="B196" s="82"/>
      <c r="C196" s="95" t="s">
        <v>87</v>
      </c>
      <c r="D196" s="82"/>
      <c r="E196" s="95"/>
      <c r="F196" s="95"/>
      <c r="G196" s="103"/>
      <c r="H196" s="95"/>
      <c r="I196" s="95"/>
      <c r="J196" s="95"/>
      <c r="K196" s="95"/>
      <c r="L196" s="137"/>
      <c r="M196" s="137"/>
      <c r="N196" s="137"/>
      <c r="O196" s="137"/>
      <c r="P196" s="137"/>
      <c r="Q196" s="142"/>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3"/>
      <c r="AP196" s="144"/>
      <c r="AQ196" s="144"/>
    </row>
    <row r="197" spans="2:43" ht="15.75" x14ac:dyDescent="0.25">
      <c r="B197" s="82"/>
      <c r="C197" s="95"/>
      <c r="D197" s="82"/>
      <c r="E197" s="95"/>
      <c r="F197" s="95"/>
      <c r="G197" s="103"/>
      <c r="H197" s="95"/>
      <c r="I197" s="95"/>
      <c r="J197" s="95"/>
      <c r="K197" s="95"/>
      <c r="L197" s="141"/>
      <c r="M197" s="141"/>
      <c r="N197" s="141"/>
      <c r="O197" s="141"/>
      <c r="P197" s="141"/>
      <c r="Q197" s="142"/>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3"/>
      <c r="AP197" s="144"/>
      <c r="AQ197" s="144"/>
    </row>
    <row r="198" spans="2:43" ht="16.5" thickBot="1" x14ac:dyDescent="0.3">
      <c r="B198" s="82"/>
      <c r="C198" s="95" t="s">
        <v>88</v>
      </c>
      <c r="D198" s="82"/>
      <c r="E198" s="103"/>
      <c r="F198" s="103"/>
      <c r="G198" s="104">
        <f>G193-G195</f>
        <v>725.90909090909122</v>
      </c>
      <c r="H198" s="95"/>
      <c r="I198" s="95"/>
      <c r="J198" s="95"/>
      <c r="K198" s="95"/>
      <c r="L198" s="141"/>
      <c r="M198" s="141"/>
      <c r="N198" s="141"/>
      <c r="O198" s="141"/>
      <c r="P198" s="141"/>
      <c r="Q198" s="142"/>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3"/>
      <c r="AP198" s="144"/>
      <c r="AQ198" s="144"/>
    </row>
    <row r="199" spans="2:43" ht="6.75" customHeight="1" thickTop="1" x14ac:dyDescent="0.25">
      <c r="B199" s="82"/>
      <c r="C199" s="95"/>
      <c r="D199" s="82"/>
      <c r="E199" s="95"/>
      <c r="F199" s="95"/>
      <c r="G199" s="103"/>
      <c r="H199" s="95"/>
      <c r="I199" s="95"/>
      <c r="J199" s="95"/>
      <c r="K199" s="95"/>
      <c r="L199" s="141"/>
      <c r="M199" s="141"/>
      <c r="N199" s="141"/>
      <c r="O199" s="141"/>
      <c r="P199" s="141"/>
      <c r="Q199" s="142"/>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3"/>
      <c r="AP199" s="144"/>
      <c r="AQ199" s="144"/>
    </row>
    <row r="200" spans="2:43" ht="15.75" x14ac:dyDescent="0.25">
      <c r="B200" s="82"/>
      <c r="C200" s="94" t="s">
        <v>89</v>
      </c>
      <c r="D200" s="82"/>
      <c r="E200" s="95"/>
      <c r="F200" s="95"/>
      <c r="G200" s="103"/>
      <c r="H200" s="95"/>
      <c r="I200" s="95"/>
      <c r="J200" s="95"/>
      <c r="K200" s="95"/>
      <c r="L200" s="141"/>
      <c r="M200" s="141"/>
      <c r="N200" s="141"/>
      <c r="O200" s="141"/>
      <c r="P200" s="141"/>
      <c r="Q200" s="142"/>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3"/>
      <c r="AP200" s="144"/>
      <c r="AQ200" s="144"/>
    </row>
    <row r="201" spans="2:43" ht="15.75" x14ac:dyDescent="0.25">
      <c r="B201" s="82"/>
      <c r="C201" s="95" t="s">
        <v>90</v>
      </c>
      <c r="D201" s="82"/>
      <c r="E201" s="95"/>
      <c r="F201" s="95"/>
      <c r="G201" s="42">
        <f>J161</f>
        <v>1086.75</v>
      </c>
      <c r="H201" s="95"/>
      <c r="I201" s="95"/>
      <c r="J201" s="95"/>
      <c r="K201" s="95"/>
      <c r="L201" s="141"/>
      <c r="M201" s="141"/>
      <c r="N201" s="141"/>
      <c r="O201" s="141"/>
      <c r="P201" s="141"/>
      <c r="Q201" s="142"/>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3"/>
      <c r="AP201" s="144"/>
      <c r="AQ201" s="144"/>
    </row>
    <row r="202" spans="2:43" ht="15.75" x14ac:dyDescent="0.25">
      <c r="B202" s="82"/>
      <c r="C202" s="95" t="s">
        <v>91</v>
      </c>
      <c r="D202" s="82"/>
      <c r="E202" s="95"/>
      <c r="F202" s="95"/>
      <c r="G202" s="42">
        <f>H177</f>
        <v>651</v>
      </c>
      <c r="H202" s="95"/>
      <c r="I202" s="95"/>
      <c r="J202" s="95"/>
      <c r="K202" s="95"/>
      <c r="L202" s="141"/>
      <c r="M202" s="141"/>
      <c r="N202" s="141"/>
      <c r="O202" s="141"/>
      <c r="P202" s="141"/>
      <c r="Q202" s="142"/>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3"/>
      <c r="AP202" s="144"/>
      <c r="AQ202" s="144"/>
    </row>
    <row r="203" spans="2:43" ht="16.5" thickBot="1" x14ac:dyDescent="0.3">
      <c r="B203" s="82"/>
      <c r="C203" s="95" t="s">
        <v>92</v>
      </c>
      <c r="D203" s="82"/>
      <c r="E203" s="95"/>
      <c r="F203" s="95"/>
      <c r="G203" s="104">
        <f>SUM(G201:G202)</f>
        <v>1737.75</v>
      </c>
      <c r="H203" s="95"/>
      <c r="I203" s="95"/>
      <c r="J203" s="95"/>
      <c r="K203" s="95"/>
      <c r="L203" s="145"/>
      <c r="M203" s="61"/>
      <c r="N203" s="61"/>
      <c r="O203" s="61"/>
      <c r="P203" s="141"/>
      <c r="Q203" s="142"/>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3"/>
      <c r="AP203" s="144"/>
      <c r="AQ203" s="144"/>
    </row>
    <row r="204" spans="2:43" ht="16.5" thickTop="1" x14ac:dyDescent="0.25">
      <c r="B204" s="82"/>
      <c r="C204" s="95"/>
      <c r="D204" s="95"/>
      <c r="E204" s="95"/>
      <c r="F204" s="95"/>
      <c r="G204" s="95"/>
      <c r="H204" s="95"/>
      <c r="I204" s="95"/>
      <c r="J204" s="95"/>
      <c r="K204" s="95"/>
      <c r="L204" s="145" t="s">
        <v>199</v>
      </c>
      <c r="M204" s="61"/>
      <c r="N204" s="61"/>
      <c r="O204" s="61"/>
      <c r="P204" s="141"/>
      <c r="Q204" s="142"/>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3"/>
      <c r="AP204" s="144"/>
      <c r="AQ204" s="144"/>
    </row>
    <row r="205" spans="2:43" ht="63" x14ac:dyDescent="0.25">
      <c r="B205" s="82"/>
      <c r="C205" s="94" t="s">
        <v>93</v>
      </c>
      <c r="D205" s="195" t="s">
        <v>94</v>
      </c>
      <c r="E205" s="258" t="s">
        <v>139</v>
      </c>
      <c r="F205" s="196"/>
      <c r="G205" s="197" t="s">
        <v>138</v>
      </c>
      <c r="H205" s="196"/>
      <c r="I205" s="195" t="s">
        <v>168</v>
      </c>
      <c r="J205" s="95"/>
      <c r="K205" s="95"/>
      <c r="L205" s="141"/>
      <c r="M205" s="147" t="s">
        <v>70</v>
      </c>
      <c r="N205" s="147" t="s">
        <v>73</v>
      </c>
      <c r="O205" s="147" t="s">
        <v>77</v>
      </c>
      <c r="P205" s="141"/>
      <c r="Q205" s="142"/>
      <c r="R205" s="247" t="s">
        <v>224</v>
      </c>
      <c r="S205" s="247" t="s">
        <v>225</v>
      </c>
      <c r="T205" s="247" t="s">
        <v>226</v>
      </c>
      <c r="U205" s="142"/>
      <c r="V205" s="142"/>
      <c r="W205" s="142"/>
      <c r="X205" s="142"/>
      <c r="Y205" s="142" t="s">
        <v>95</v>
      </c>
      <c r="AA205" s="142"/>
      <c r="AB205" s="142"/>
      <c r="AC205" s="142"/>
      <c r="AD205" s="142"/>
      <c r="AE205" s="142"/>
      <c r="AF205" s="142"/>
      <c r="AG205" s="142"/>
      <c r="AH205" s="142"/>
      <c r="AI205" s="142"/>
      <c r="AJ205" s="142"/>
      <c r="AK205" s="142"/>
      <c r="AL205" s="142"/>
      <c r="AM205" s="142"/>
      <c r="AN205" s="142"/>
      <c r="AO205" s="143"/>
      <c r="AP205" s="144"/>
      <c r="AQ205" s="144"/>
    </row>
    <row r="206" spans="2:43" ht="15.75" x14ac:dyDescent="0.25">
      <c r="B206" s="82"/>
      <c r="C206" s="95" t="s">
        <v>96</v>
      </c>
      <c r="D206" s="95"/>
      <c r="E206" s="259"/>
      <c r="F206" s="82"/>
      <c r="G206" s="152">
        <f>G203*-1</f>
        <v>-1737.75</v>
      </c>
      <c r="H206" s="246">
        <v>0</v>
      </c>
      <c r="I206" s="105">
        <f>G206</f>
        <v>-1737.75</v>
      </c>
      <c r="J206" s="95"/>
      <c r="K206" s="95"/>
      <c r="L206" s="61"/>
      <c r="M206" s="147" t="s">
        <v>135</v>
      </c>
      <c r="N206" s="147" t="s">
        <v>135</v>
      </c>
      <c r="O206" s="147" t="s">
        <v>135</v>
      </c>
      <c r="P206" s="141"/>
      <c r="Q206" s="142"/>
      <c r="R206" s="250">
        <f t="array" ref="R206:T211">LINEST(I206:I211,H206:H211^{1,2},,TRUE)</f>
        <v>-26.922321428571443</v>
      </c>
      <c r="S206" s="250">
        <v>745.86420454545464</v>
      </c>
      <c r="T206" s="250">
        <v>-1734.8757467532462</v>
      </c>
      <c r="U206" s="142"/>
      <c r="V206" s="142"/>
      <c r="W206" s="148" t="s">
        <v>98</v>
      </c>
      <c r="X206" s="148" t="s">
        <v>99</v>
      </c>
      <c r="Y206" s="148" t="s">
        <v>100</v>
      </c>
      <c r="Z206" s="148" t="s">
        <v>101</v>
      </c>
      <c r="AA206" s="148" t="s">
        <v>102</v>
      </c>
      <c r="AB206" s="148" t="s">
        <v>103</v>
      </c>
      <c r="AC206" s="148" t="s">
        <v>104</v>
      </c>
      <c r="AD206" s="142"/>
      <c r="AE206" s="142"/>
      <c r="AF206" s="142"/>
      <c r="AG206" s="142"/>
      <c r="AH206" s="142"/>
      <c r="AI206" s="142"/>
      <c r="AJ206" s="142"/>
      <c r="AK206" s="142"/>
      <c r="AL206" s="142"/>
      <c r="AM206" s="142"/>
      <c r="AN206" s="142"/>
      <c r="AO206" s="143"/>
      <c r="AP206" s="144"/>
      <c r="AQ206" s="144"/>
    </row>
    <row r="207" spans="2:43" ht="15.75" x14ac:dyDescent="0.25">
      <c r="B207" s="82"/>
      <c r="C207" s="95" t="s">
        <v>140</v>
      </c>
      <c r="D207" s="252">
        <f>'Costs &amp; Benefits'!D207</f>
        <v>1</v>
      </c>
      <c r="E207" s="260">
        <f>$E$184+(D207*($G$184-$E$184))</f>
        <v>10000</v>
      </c>
      <c r="F207" s="82"/>
      <c r="G207" s="105">
        <f>AC207</f>
        <v>725.90909090909122</v>
      </c>
      <c r="H207" s="246">
        <v>1</v>
      </c>
      <c r="I207" s="105">
        <f>I206+G207</f>
        <v>-1011.8409090909088</v>
      </c>
      <c r="J207" s="106"/>
      <c r="K207" s="106"/>
      <c r="L207" s="147" t="s">
        <v>97</v>
      </c>
      <c r="M207" s="149">
        <v>1</v>
      </c>
      <c r="N207" s="149">
        <v>1</v>
      </c>
      <c r="O207" s="149">
        <v>1</v>
      </c>
      <c r="P207" s="141"/>
      <c r="Q207" s="142"/>
      <c r="R207" s="251">
        <v>0.71821640675648502</v>
      </c>
      <c r="S207" s="250">
        <v>3.7411652945948797</v>
      </c>
      <c r="T207" s="250">
        <v>3.9773023620684573</v>
      </c>
      <c r="U207" s="142"/>
      <c r="V207" s="142"/>
      <c r="W207" s="257">
        <f>$E$184+(D207*($G$184-$E$184))</f>
        <v>10000</v>
      </c>
      <c r="X207" s="142">
        <f>W207*80%</f>
        <v>8000</v>
      </c>
      <c r="Y207" s="150">
        <f>X207/13.2</f>
        <v>606.06060606060612</v>
      </c>
      <c r="Z207" s="150">
        <f>Y207-$E$188</f>
        <v>210.40843214756268</v>
      </c>
      <c r="AA207" s="151">
        <f>Z207*$G$191</f>
        <v>1209.8484848484854</v>
      </c>
      <c r="AB207" s="151">
        <f>AA207*$E$195</f>
        <v>483.93939393939422</v>
      </c>
      <c r="AC207" s="151">
        <f>AA207-AB207</f>
        <v>725.90909090909122</v>
      </c>
      <c r="AD207" s="142"/>
      <c r="AE207" s="142"/>
      <c r="AF207" s="142"/>
      <c r="AG207" s="142"/>
      <c r="AH207" s="142"/>
      <c r="AI207" s="142"/>
      <c r="AJ207" s="142"/>
      <c r="AK207" s="142"/>
      <c r="AL207" s="142"/>
      <c r="AM207" s="142"/>
      <c r="AN207" s="142"/>
      <c r="AO207" s="143"/>
      <c r="AP207" s="144"/>
      <c r="AQ207" s="144"/>
    </row>
    <row r="208" spans="2:43" ht="15.75" x14ac:dyDescent="0.25">
      <c r="B208" s="82"/>
      <c r="C208" s="95" t="s">
        <v>105</v>
      </c>
      <c r="D208" s="252">
        <f>'Costs &amp; Benefits'!D208</f>
        <v>0.9</v>
      </c>
      <c r="E208" s="260">
        <f>$E$184+(D208*($G$184-$E$184))</f>
        <v>9700</v>
      </c>
      <c r="F208" s="82"/>
      <c r="G208" s="105">
        <f>AC208</f>
        <v>663.18181818181824</v>
      </c>
      <c r="H208" s="246">
        <v>2</v>
      </c>
      <c r="I208" s="105">
        <f>I207+G208</f>
        <v>-348.65909090909054</v>
      </c>
      <c r="J208" s="106"/>
      <c r="K208" s="106"/>
      <c r="L208" s="147" t="s">
        <v>117</v>
      </c>
      <c r="M208" s="237">
        <v>0.9</v>
      </c>
      <c r="N208" s="237">
        <v>0.95</v>
      </c>
      <c r="O208" s="237">
        <v>1</v>
      </c>
      <c r="P208" s="141"/>
      <c r="Q208" s="142"/>
      <c r="R208" s="250">
        <v>0.99999120062665026</v>
      </c>
      <c r="S208" s="250">
        <v>4.3883747324277138</v>
      </c>
      <c r="T208" s="250" t="e">
        <v>#N/A</v>
      </c>
      <c r="U208" s="142"/>
      <c r="V208" s="142"/>
      <c r="W208" s="257">
        <f>$E$184+(D208*($G$184-$E$184))</f>
        <v>9700</v>
      </c>
      <c r="X208" s="142">
        <f>W208*80%</f>
        <v>7760</v>
      </c>
      <c r="Y208" s="150">
        <f>X208/13.2</f>
        <v>587.87878787878788</v>
      </c>
      <c r="Z208" s="150">
        <f>Y208-$E$188</f>
        <v>192.22661396574443</v>
      </c>
      <c r="AA208" s="151">
        <f>Z208*$G$191</f>
        <v>1105.3030303030305</v>
      </c>
      <c r="AB208" s="151">
        <f>AA208*$E$195</f>
        <v>442.12121212121224</v>
      </c>
      <c r="AC208" s="151">
        <f>AA208-AB208</f>
        <v>663.18181818181824</v>
      </c>
      <c r="AD208" s="142"/>
      <c r="AE208" s="142"/>
      <c r="AF208" s="142"/>
      <c r="AG208" s="142"/>
      <c r="AH208" s="142"/>
      <c r="AI208" s="142"/>
      <c r="AJ208" s="142"/>
      <c r="AK208" s="142"/>
      <c r="AL208" s="142"/>
      <c r="AM208" s="142"/>
      <c r="AN208" s="142"/>
      <c r="AO208" s="143"/>
      <c r="AP208" s="144"/>
      <c r="AQ208" s="144"/>
    </row>
    <row r="209" spans="2:43" ht="15.75" x14ac:dyDescent="0.25">
      <c r="B209" s="82"/>
      <c r="C209" s="95" t="s">
        <v>106</v>
      </c>
      <c r="D209" s="252">
        <f>'Costs &amp; Benefits'!D209</f>
        <v>0.81</v>
      </c>
      <c r="E209" s="260">
        <f>$E$184+(D209*($G$184-$E$184))</f>
        <v>9430</v>
      </c>
      <c r="F209" s="82"/>
      <c r="G209" s="105">
        <f>AC209</f>
        <v>606.72727272727275</v>
      </c>
      <c r="H209" s="246">
        <v>3</v>
      </c>
      <c r="I209" s="105">
        <f>I208+G209</f>
        <v>258.06818181818221</v>
      </c>
      <c r="J209" s="106"/>
      <c r="K209" s="106"/>
      <c r="L209" s="147" t="s">
        <v>118</v>
      </c>
      <c r="M209" s="237">
        <v>0.85</v>
      </c>
      <c r="N209" s="237">
        <v>0.9</v>
      </c>
      <c r="O209" s="237">
        <v>1</v>
      </c>
      <c r="P209" s="141"/>
      <c r="Q209" s="142"/>
      <c r="R209" s="247">
        <v>170465.18443065902</v>
      </c>
      <c r="S209" s="250">
        <v>3</v>
      </c>
      <c r="T209" s="250" t="e">
        <v>#N/A</v>
      </c>
      <c r="U209" s="142"/>
      <c r="V209" s="142"/>
      <c r="W209" s="257">
        <f>$E$184+(D209*($G$184-$E$184))</f>
        <v>9430</v>
      </c>
      <c r="X209" s="142">
        <f>W209*80%</f>
        <v>7544</v>
      </c>
      <c r="Y209" s="150">
        <f>X209/13.2</f>
        <v>571.5151515151515</v>
      </c>
      <c r="Z209" s="150">
        <f>Y209-$E$188</f>
        <v>175.86297760210806</v>
      </c>
      <c r="AA209" s="151">
        <f>Z209*$G$191</f>
        <v>1011.2121212121214</v>
      </c>
      <c r="AB209" s="151">
        <f>AA209*$E$195</f>
        <v>404.48484848484856</v>
      </c>
      <c r="AC209" s="151">
        <f>AA209-AB209</f>
        <v>606.72727272727275</v>
      </c>
      <c r="AD209" s="142"/>
      <c r="AE209" s="142"/>
      <c r="AF209" s="142"/>
      <c r="AG209" s="142"/>
      <c r="AH209" s="142"/>
      <c r="AI209" s="142"/>
      <c r="AJ209" s="142"/>
      <c r="AK209" s="142"/>
      <c r="AL209" s="142"/>
      <c r="AM209" s="142"/>
      <c r="AN209" s="142"/>
      <c r="AO209" s="143"/>
      <c r="AP209" s="144"/>
      <c r="AQ209" s="144"/>
    </row>
    <row r="210" spans="2:43" ht="15.75" x14ac:dyDescent="0.25">
      <c r="B210" s="82"/>
      <c r="C210" s="95" t="s">
        <v>107</v>
      </c>
      <c r="D210" s="252">
        <f>'Costs &amp; Benefits'!D210</f>
        <v>0.72900000000000009</v>
      </c>
      <c r="E210" s="260">
        <f>$E$184+(D210*($G$184-$E$184))</f>
        <v>9187</v>
      </c>
      <c r="F210" s="82"/>
      <c r="G210" s="105">
        <f>AC210</f>
        <v>555.91818181818212</v>
      </c>
      <c r="H210" s="246">
        <v>4</v>
      </c>
      <c r="I210" s="105">
        <f>I209+G210</f>
        <v>813.98636363636433</v>
      </c>
      <c r="J210" s="106"/>
      <c r="K210" s="106"/>
      <c r="L210" s="147" t="s">
        <v>119</v>
      </c>
      <c r="M210" s="237">
        <v>0.8</v>
      </c>
      <c r="N210" s="237">
        <v>0.85</v>
      </c>
      <c r="O210" s="237">
        <v>0.95</v>
      </c>
      <c r="P210" s="141"/>
      <c r="Q210" s="142"/>
      <c r="R210" s="250">
        <v>6565580.0373177435</v>
      </c>
      <c r="S210" s="250">
        <v>57.773498376630023</v>
      </c>
      <c r="T210" s="250" t="e">
        <v>#N/A</v>
      </c>
      <c r="U210" s="142"/>
      <c r="V210" s="142"/>
      <c r="W210" s="257">
        <f>$E$184+(D210*($G$184-$E$184))</f>
        <v>9187</v>
      </c>
      <c r="X210" s="142">
        <f>W210*80%</f>
        <v>7349.6</v>
      </c>
      <c r="Y210" s="150">
        <f>X210/13.2</f>
        <v>556.78787878787887</v>
      </c>
      <c r="Z210" s="150">
        <f>Y210-$E$188</f>
        <v>161.13570487483543</v>
      </c>
      <c r="AA210" s="151">
        <f>Z210*$G$191</f>
        <v>926.53030303030368</v>
      </c>
      <c r="AB210" s="151">
        <f>AA210*$E$195</f>
        <v>370.61212121212151</v>
      </c>
      <c r="AC210" s="151">
        <f>AA210-AB210</f>
        <v>555.91818181818212</v>
      </c>
      <c r="AD210" s="142"/>
      <c r="AE210" s="142"/>
      <c r="AF210" s="142"/>
      <c r="AG210" s="142"/>
      <c r="AH210" s="142"/>
      <c r="AI210" s="142"/>
      <c r="AJ210" s="142"/>
      <c r="AK210" s="142"/>
      <c r="AL210" s="142"/>
      <c r="AM210" s="142"/>
      <c r="AN210" s="142"/>
      <c r="AO210" s="143"/>
      <c r="AP210" s="144"/>
      <c r="AQ210" s="144"/>
    </row>
    <row r="211" spans="2:43" ht="15.75" x14ac:dyDescent="0.25">
      <c r="B211" s="82"/>
      <c r="C211" s="95" t="s">
        <v>108</v>
      </c>
      <c r="D211" s="252">
        <f>'Costs &amp; Benefits'!D211</f>
        <v>0.65610000000000013</v>
      </c>
      <c r="E211" s="260">
        <f>$E$184+(D211*($G$184-$E$184))</f>
        <v>8968.3000000000011</v>
      </c>
      <c r="F211" s="82"/>
      <c r="G211" s="105">
        <f>AC211</f>
        <v>510.1900000000004</v>
      </c>
      <c r="H211" s="246">
        <v>5</v>
      </c>
      <c r="I211" s="105">
        <f>I210+G211</f>
        <v>1324.1763636363648</v>
      </c>
      <c r="J211" s="106"/>
      <c r="K211" s="106"/>
      <c r="L211" s="147" t="s">
        <v>120</v>
      </c>
      <c r="M211" s="237">
        <v>0.7</v>
      </c>
      <c r="N211" s="237">
        <v>0.8</v>
      </c>
      <c r="O211" s="237">
        <v>0.9</v>
      </c>
      <c r="P211" s="141"/>
      <c r="Q211" s="142"/>
      <c r="R211" s="250" t="e">
        <v>#N/A</v>
      </c>
      <c r="S211" s="250" t="e">
        <v>#N/A</v>
      </c>
      <c r="T211" s="250" t="e">
        <v>#N/A</v>
      </c>
      <c r="U211" s="142"/>
      <c r="V211" s="142"/>
      <c r="W211" s="257">
        <f>$E$184+(D211*($G$184-$E$184))</f>
        <v>8968.3000000000011</v>
      </c>
      <c r="X211" s="142">
        <f>W211*80%</f>
        <v>7174.6400000000012</v>
      </c>
      <c r="Y211" s="150">
        <f>X211/13.2</f>
        <v>543.53333333333342</v>
      </c>
      <c r="Z211" s="150">
        <f>Y211-$E$188</f>
        <v>147.88115942028998</v>
      </c>
      <c r="AA211" s="151">
        <f>Z211*$G$191</f>
        <v>850.3166666666674</v>
      </c>
      <c r="AB211" s="151">
        <f>AA211*$E$195</f>
        <v>340.12666666666701</v>
      </c>
      <c r="AC211" s="151">
        <f>AA211-AB211</f>
        <v>510.1900000000004</v>
      </c>
      <c r="AD211" s="143"/>
      <c r="AE211" s="143"/>
      <c r="AF211" s="143"/>
      <c r="AG211" s="143"/>
      <c r="AH211" s="143"/>
      <c r="AI211" s="143"/>
      <c r="AJ211" s="143"/>
      <c r="AK211" s="143"/>
      <c r="AL211" s="143"/>
      <c r="AM211" s="143"/>
      <c r="AN211" s="143"/>
      <c r="AO211" s="143"/>
      <c r="AP211" s="144"/>
      <c r="AQ211" s="144"/>
    </row>
    <row r="212" spans="2:43" ht="15.75" x14ac:dyDescent="0.25">
      <c r="B212" s="87"/>
      <c r="C212" s="100"/>
      <c r="D212" s="100"/>
      <c r="E212" s="116"/>
      <c r="F212" s="100"/>
      <c r="G212" s="100"/>
      <c r="H212" s="100"/>
      <c r="I212" s="100"/>
      <c r="J212" s="100"/>
      <c r="K212" s="100"/>
      <c r="L212" s="61"/>
      <c r="M212" s="61"/>
      <c r="N212" s="61"/>
      <c r="O212" s="61"/>
      <c r="P212" s="159" t="s">
        <v>154</v>
      </c>
      <c r="Q212" s="142"/>
      <c r="R212" s="142"/>
      <c r="S212" s="142"/>
      <c r="T212" s="142"/>
      <c r="U212" s="142"/>
      <c r="V212" s="142"/>
      <c r="W212" s="142"/>
      <c r="X212" s="142"/>
      <c r="Y212" s="142"/>
      <c r="Z212" s="142"/>
      <c r="AA212" s="142"/>
      <c r="AB212" s="142"/>
      <c r="AC212" s="142"/>
      <c r="AD212" s="143"/>
      <c r="AE212" s="143"/>
      <c r="AF212" s="143"/>
      <c r="AG212" s="143"/>
      <c r="AH212" s="143"/>
      <c r="AI212" s="143"/>
      <c r="AJ212" s="143"/>
      <c r="AK212" s="143"/>
      <c r="AL212" s="143"/>
      <c r="AM212" s="143"/>
      <c r="AN212" s="143"/>
      <c r="AO212" s="143"/>
      <c r="AP212" s="144"/>
      <c r="AQ212" s="144"/>
    </row>
    <row r="213" spans="2:43" ht="17.25" x14ac:dyDescent="0.25">
      <c r="B213" s="87"/>
      <c r="C213" s="126" t="s">
        <v>110</v>
      </c>
      <c r="D213" s="127"/>
      <c r="E213" s="128"/>
      <c r="F213" s="127"/>
      <c r="G213" s="127"/>
      <c r="H213" s="127"/>
      <c r="I213" s="127"/>
      <c r="J213" s="107"/>
      <c r="K213" s="100"/>
      <c r="L213" s="141"/>
      <c r="M213" s="141"/>
      <c r="N213" s="141"/>
      <c r="O213" s="141"/>
      <c r="P213" s="141"/>
      <c r="Q213" s="142"/>
      <c r="R213" s="248" t="s">
        <v>227</v>
      </c>
      <c r="S213" s="142">
        <f>S206*S206</f>
        <v>556313.41162222379</v>
      </c>
      <c r="T213" s="142"/>
      <c r="U213" s="142"/>
      <c r="V213" s="142"/>
      <c r="W213" s="142"/>
      <c r="X213" s="142"/>
      <c r="Y213" s="142"/>
      <c r="Z213" s="142"/>
      <c r="AA213" s="142"/>
      <c r="AB213" s="142"/>
      <c r="AC213" s="143"/>
      <c r="AD213" s="143"/>
      <c r="AE213" s="143"/>
      <c r="AF213" s="143"/>
      <c r="AG213" s="143"/>
      <c r="AH213" s="143"/>
      <c r="AI213" s="143"/>
      <c r="AJ213" s="143"/>
      <c r="AK213" s="143"/>
      <c r="AL213" s="143"/>
      <c r="AM213" s="143"/>
      <c r="AN213" s="143"/>
      <c r="AO213" s="143"/>
      <c r="AP213" s="144"/>
      <c r="AQ213" s="144"/>
    </row>
    <row r="214" spans="2:43" ht="12" customHeight="1" x14ac:dyDescent="0.25">
      <c r="B214" s="87"/>
      <c r="C214" s="198"/>
      <c r="D214" s="100"/>
      <c r="E214" s="116"/>
      <c r="F214" s="100"/>
      <c r="G214" s="244" t="s">
        <v>207</v>
      </c>
      <c r="H214" s="100"/>
      <c r="I214" s="100"/>
      <c r="J214" s="108"/>
      <c r="K214" s="100"/>
      <c r="L214" s="141"/>
      <c r="M214" s="141"/>
      <c r="N214" s="141"/>
      <c r="O214" s="141"/>
      <c r="P214" s="141"/>
      <c r="Q214" s="142"/>
      <c r="R214" s="248" t="s">
        <v>219</v>
      </c>
      <c r="S214" s="142">
        <f>4*R206*T206</f>
        <v>186827.52997089521</v>
      </c>
      <c r="T214" s="142"/>
      <c r="U214" s="142"/>
      <c r="V214" s="142"/>
      <c r="W214" s="142"/>
      <c r="X214" s="142"/>
      <c r="Y214" s="142"/>
      <c r="Z214" s="142"/>
      <c r="AA214" s="142"/>
      <c r="AB214" s="142"/>
      <c r="AC214" s="143"/>
      <c r="AD214" s="143"/>
      <c r="AE214" s="143"/>
      <c r="AF214" s="143"/>
      <c r="AG214" s="143"/>
      <c r="AH214" s="143"/>
      <c r="AI214" s="143"/>
      <c r="AJ214" s="143"/>
      <c r="AK214" s="143"/>
      <c r="AL214" s="143"/>
      <c r="AM214" s="143"/>
      <c r="AN214" s="143"/>
      <c r="AO214" s="143"/>
      <c r="AP214" s="144"/>
      <c r="AQ214" s="144"/>
    </row>
    <row r="215" spans="2:43" ht="17.25" x14ac:dyDescent="0.25">
      <c r="B215" s="87"/>
      <c r="C215" s="129" t="s">
        <v>163</v>
      </c>
      <c r="D215" s="82"/>
      <c r="E215" s="95"/>
      <c r="F215" s="95"/>
      <c r="G215" s="244" t="s">
        <v>208</v>
      </c>
      <c r="H215" s="100"/>
      <c r="I215" s="100"/>
      <c r="J215" s="108"/>
      <c r="K215" s="100"/>
      <c r="L215" s="141"/>
      <c r="M215" s="141"/>
      <c r="N215" s="141"/>
      <c r="O215" s="141"/>
      <c r="P215" s="141"/>
      <c r="Q215" s="142"/>
      <c r="R215" s="248" t="s">
        <v>228</v>
      </c>
      <c r="S215" s="142">
        <f>S213-S214</f>
        <v>369485.88165132859</v>
      </c>
      <c r="T215" s="142"/>
      <c r="U215" s="142"/>
      <c r="V215" s="142"/>
      <c r="W215" s="142"/>
      <c r="X215" s="142"/>
      <c r="Y215" s="142"/>
      <c r="Z215" s="142"/>
      <c r="AA215" s="142"/>
      <c r="AB215" s="142"/>
      <c r="AC215" s="143"/>
      <c r="AD215" s="143"/>
      <c r="AE215" s="143"/>
      <c r="AF215" s="143"/>
      <c r="AG215" s="143"/>
      <c r="AH215" s="143"/>
      <c r="AI215" s="143"/>
      <c r="AJ215" s="143"/>
      <c r="AK215" s="143"/>
      <c r="AL215" s="143"/>
      <c r="AM215" s="143"/>
      <c r="AN215" s="143"/>
      <c r="AO215" s="143"/>
      <c r="AP215" s="144"/>
      <c r="AQ215" s="144"/>
    </row>
    <row r="216" spans="2:43" ht="17.25" x14ac:dyDescent="0.25">
      <c r="B216" s="87"/>
      <c r="C216" s="199" t="s">
        <v>90</v>
      </c>
      <c r="D216" s="82"/>
      <c r="E216" s="42">
        <f>G201</f>
        <v>1086.75</v>
      </c>
      <c r="F216" s="95"/>
      <c r="G216" s="244" t="s">
        <v>209</v>
      </c>
      <c r="H216" s="100"/>
      <c r="I216" s="100"/>
      <c r="J216" s="108"/>
      <c r="K216" s="100"/>
      <c r="L216" s="141"/>
      <c r="M216" s="141"/>
      <c r="N216" s="141"/>
      <c r="O216" s="141"/>
      <c r="P216" s="141"/>
      <c r="Q216" s="142"/>
      <c r="R216" s="248" t="s">
        <v>229</v>
      </c>
      <c r="S216" s="142">
        <f>SQRT(S215)</f>
        <v>607.85350344579626</v>
      </c>
      <c r="T216" s="142"/>
      <c r="U216" s="142"/>
      <c r="V216" s="142"/>
      <c r="W216" s="142"/>
      <c r="X216" s="142"/>
      <c r="Y216" s="142"/>
      <c r="Z216" s="142"/>
      <c r="AA216" s="142"/>
      <c r="AB216" s="142"/>
      <c r="AC216" s="143"/>
      <c r="AD216" s="143"/>
      <c r="AE216" s="143"/>
      <c r="AF216" s="143"/>
      <c r="AG216" s="143"/>
      <c r="AH216" s="143"/>
      <c r="AI216" s="143"/>
      <c r="AJ216" s="143"/>
      <c r="AK216" s="143"/>
      <c r="AL216" s="143"/>
      <c r="AM216" s="143"/>
      <c r="AN216" s="143"/>
      <c r="AO216" s="143"/>
      <c r="AP216" s="144"/>
      <c r="AQ216" s="144"/>
    </row>
    <row r="217" spans="2:43" ht="15.75" x14ac:dyDescent="0.25">
      <c r="B217" s="87"/>
      <c r="C217" s="199" t="s">
        <v>91</v>
      </c>
      <c r="D217" s="82"/>
      <c r="E217" s="42">
        <f>G202</f>
        <v>651</v>
      </c>
      <c r="F217" s="95"/>
      <c r="G217" s="244" t="s">
        <v>210</v>
      </c>
      <c r="H217" s="100"/>
      <c r="I217" s="100"/>
      <c r="J217" s="108"/>
      <c r="K217" s="100"/>
      <c r="L217" s="141"/>
      <c r="M217" s="141"/>
      <c r="N217" s="141"/>
      <c r="O217" s="141"/>
      <c r="P217" s="141"/>
      <c r="Q217" s="142"/>
      <c r="R217" s="248" t="s">
        <v>220</v>
      </c>
      <c r="S217" s="142">
        <f>S206*-1</f>
        <v>-745.86420454545464</v>
      </c>
      <c r="T217" s="142"/>
      <c r="U217" s="142"/>
      <c r="V217" s="142"/>
      <c r="W217" s="142"/>
      <c r="X217" s="142"/>
      <c r="Y217" s="142"/>
      <c r="Z217" s="142"/>
      <c r="AA217" s="142"/>
      <c r="AB217" s="142"/>
      <c r="AC217" s="143"/>
      <c r="AD217" s="143"/>
      <c r="AE217" s="143"/>
      <c r="AF217" s="143"/>
      <c r="AG217" s="143"/>
      <c r="AH217" s="143"/>
      <c r="AI217" s="143"/>
      <c r="AJ217" s="143"/>
      <c r="AK217" s="143"/>
      <c r="AL217" s="143"/>
      <c r="AM217" s="143"/>
      <c r="AN217" s="143"/>
      <c r="AO217" s="143"/>
      <c r="AP217" s="144"/>
      <c r="AQ217" s="144"/>
    </row>
    <row r="218" spans="2:43" ht="16.5" thickBot="1" x14ac:dyDescent="0.3">
      <c r="B218" s="87"/>
      <c r="C218" s="199" t="s">
        <v>92</v>
      </c>
      <c r="D218" s="82"/>
      <c r="E218" s="104">
        <f>E216+E217</f>
        <v>1737.75</v>
      </c>
      <c r="F218" s="95"/>
      <c r="G218" s="244" t="s">
        <v>211</v>
      </c>
      <c r="H218" s="100"/>
      <c r="I218" s="100"/>
      <c r="J218" s="108"/>
      <c r="K218" s="100"/>
      <c r="L218" s="136" t="s">
        <v>204</v>
      </c>
      <c r="M218" s="141"/>
      <c r="N218" s="141"/>
      <c r="O218" s="141"/>
      <c r="P218" s="141"/>
      <c r="Q218" s="142"/>
      <c r="R218" s="248" t="s">
        <v>221</v>
      </c>
      <c r="S218" s="142">
        <f>S216+S217</f>
        <v>-138.01070109965838</v>
      </c>
      <c r="T218" s="142"/>
      <c r="U218" s="142"/>
      <c r="V218" s="142"/>
      <c r="W218" s="142"/>
      <c r="X218" s="142"/>
      <c r="Y218" s="142"/>
      <c r="Z218" s="142"/>
      <c r="AA218" s="142"/>
      <c r="AB218" s="142"/>
      <c r="AC218" s="143"/>
      <c r="AD218" s="143"/>
      <c r="AE218" s="143"/>
      <c r="AF218" s="143"/>
      <c r="AG218" s="143"/>
      <c r="AH218" s="143"/>
      <c r="AI218" s="143"/>
      <c r="AJ218" s="143"/>
      <c r="AK218" s="143"/>
      <c r="AL218" s="143"/>
      <c r="AM218" s="143"/>
      <c r="AN218" s="143"/>
      <c r="AO218" s="143"/>
      <c r="AP218" s="144"/>
      <c r="AQ218" s="144"/>
    </row>
    <row r="219" spans="2:43" ht="16.5" thickTop="1" x14ac:dyDescent="0.25">
      <c r="B219" s="87"/>
      <c r="C219" s="129"/>
      <c r="D219" s="87"/>
      <c r="E219" s="60"/>
      <c r="F219" s="100"/>
      <c r="G219" s="244" t="s">
        <v>212</v>
      </c>
      <c r="H219" s="100"/>
      <c r="I219" s="100"/>
      <c r="J219" s="108"/>
      <c r="K219" s="100"/>
      <c r="L219" s="133" t="s">
        <v>205</v>
      </c>
      <c r="M219" s="141"/>
      <c r="N219" s="141"/>
      <c r="O219" s="141"/>
      <c r="P219" s="141"/>
      <c r="Q219" s="142"/>
      <c r="R219" s="248" t="s">
        <v>222</v>
      </c>
      <c r="S219" s="142">
        <f>2*R206</f>
        <v>-53.844642857142887</v>
      </c>
      <c r="T219" s="142"/>
      <c r="U219" s="142"/>
      <c r="V219" s="142"/>
      <c r="W219" s="142"/>
      <c r="X219" s="142"/>
      <c r="Y219" s="142"/>
      <c r="Z219" s="142"/>
      <c r="AA219" s="142"/>
      <c r="AB219" s="142"/>
      <c r="AC219" s="143"/>
      <c r="AD219" s="143"/>
      <c r="AE219" s="143"/>
      <c r="AF219" s="143"/>
      <c r="AG219" s="143"/>
      <c r="AH219" s="143"/>
      <c r="AI219" s="143"/>
      <c r="AJ219" s="143"/>
      <c r="AK219" s="143"/>
      <c r="AL219" s="143"/>
      <c r="AM219" s="143"/>
      <c r="AN219" s="143"/>
      <c r="AO219" s="143"/>
      <c r="AP219" s="144"/>
      <c r="AQ219" s="144"/>
    </row>
    <row r="220" spans="2:43" ht="15.75" x14ac:dyDescent="0.25">
      <c r="B220" s="87"/>
      <c r="C220" s="129" t="s">
        <v>162</v>
      </c>
      <c r="D220" s="87"/>
      <c r="E220" s="60">
        <f>G198</f>
        <v>725.90909090909122</v>
      </c>
      <c r="F220" s="100"/>
      <c r="G220" s="244" t="s">
        <v>213</v>
      </c>
      <c r="H220" s="100"/>
      <c r="I220" s="100"/>
      <c r="J220" s="108"/>
      <c r="K220" s="100"/>
      <c r="L220" s="236" t="s">
        <v>206</v>
      </c>
      <c r="M220" s="133"/>
      <c r="N220" s="141"/>
      <c r="O220" s="141"/>
      <c r="P220" s="141"/>
      <c r="Q220" s="142"/>
      <c r="R220" s="249" t="s">
        <v>223</v>
      </c>
      <c r="S220" s="142">
        <f>S218/S219</f>
        <v>2.5631278020697326</v>
      </c>
      <c r="T220" s="142"/>
      <c r="U220" s="142"/>
      <c r="V220" s="142"/>
      <c r="W220" s="142"/>
      <c r="X220" s="142"/>
      <c r="Y220" s="142"/>
      <c r="Z220" s="142"/>
      <c r="AA220" s="142"/>
      <c r="AB220" s="142"/>
      <c r="AC220" s="143"/>
      <c r="AD220" s="143"/>
      <c r="AE220" s="143"/>
      <c r="AF220" s="143"/>
      <c r="AG220" s="143"/>
      <c r="AH220" s="143"/>
      <c r="AI220" s="143"/>
      <c r="AJ220" s="143"/>
      <c r="AK220" s="143"/>
      <c r="AL220" s="143"/>
      <c r="AM220" s="143"/>
      <c r="AN220" s="143"/>
      <c r="AO220" s="143"/>
      <c r="AP220" s="144"/>
      <c r="AQ220" s="144"/>
    </row>
    <row r="221" spans="2:43" ht="15.75" x14ac:dyDescent="0.25">
      <c r="B221" s="87"/>
      <c r="C221" s="153" t="s">
        <v>161</v>
      </c>
      <c r="D221" s="87"/>
      <c r="E221" s="121">
        <f>IRR(G206:G211,0.1)</f>
        <v>0.24187747539398297</v>
      </c>
      <c r="F221" s="100"/>
      <c r="G221" s="244" t="s">
        <v>214</v>
      </c>
      <c r="H221" s="100"/>
      <c r="I221" s="100"/>
      <c r="J221" s="108"/>
      <c r="K221" s="100"/>
      <c r="L221" s="136" t="s">
        <v>231</v>
      </c>
      <c r="M221" s="133"/>
      <c r="N221" s="141"/>
      <c r="O221" s="141"/>
      <c r="P221" s="141"/>
      <c r="Q221" s="142"/>
      <c r="R221" s="142"/>
      <c r="S221" s="142"/>
      <c r="T221" s="142"/>
      <c r="U221" s="142"/>
      <c r="V221" s="142"/>
      <c r="W221" s="142"/>
      <c r="X221" s="142"/>
      <c r="Y221" s="142"/>
      <c r="Z221" s="142"/>
      <c r="AA221" s="142"/>
      <c r="AB221" s="142"/>
      <c r="AC221" s="143"/>
      <c r="AD221" s="143"/>
      <c r="AE221" s="143"/>
      <c r="AF221" s="143"/>
      <c r="AG221" s="143"/>
      <c r="AH221" s="143"/>
      <c r="AI221" s="143"/>
      <c r="AJ221" s="143"/>
      <c r="AK221" s="143"/>
      <c r="AL221" s="143"/>
      <c r="AM221" s="143"/>
      <c r="AN221" s="143"/>
      <c r="AO221" s="143"/>
      <c r="AP221" s="144"/>
      <c r="AQ221" s="144"/>
    </row>
    <row r="222" spans="2:43" ht="15.75" x14ac:dyDescent="0.25">
      <c r="B222" s="87"/>
      <c r="C222" s="129" t="s">
        <v>231</v>
      </c>
      <c r="D222" s="87"/>
      <c r="E222" s="117">
        <f>S220</f>
        <v>2.5631278020697326</v>
      </c>
      <c r="F222" s="114" t="s">
        <v>130</v>
      </c>
      <c r="G222" s="244" t="s">
        <v>215</v>
      </c>
      <c r="H222" s="100"/>
      <c r="I222" s="100"/>
      <c r="J222" s="108"/>
      <c r="K222" s="100"/>
      <c r="L222" s="133" t="s">
        <v>232</v>
      </c>
      <c r="M222" s="133"/>
      <c r="N222" s="141"/>
      <c r="O222" s="141"/>
      <c r="P222" s="141"/>
      <c r="Q222" s="142"/>
      <c r="R222" s="142"/>
      <c r="S222" s="142"/>
      <c r="T222" s="142"/>
      <c r="U222" s="142"/>
      <c r="V222" s="142"/>
      <c r="W222" s="142"/>
      <c r="X222" s="142"/>
      <c r="Y222" s="142"/>
      <c r="Z222" s="142"/>
      <c r="AA222" s="142"/>
      <c r="AB222" s="142"/>
      <c r="AC222" s="143"/>
      <c r="AD222" s="143"/>
      <c r="AE222" s="143"/>
      <c r="AF222" s="143"/>
      <c r="AG222" s="143"/>
      <c r="AH222" s="143"/>
      <c r="AI222" s="143"/>
      <c r="AJ222" s="143"/>
      <c r="AK222" s="143"/>
      <c r="AL222" s="143"/>
      <c r="AM222" s="143"/>
      <c r="AN222" s="143"/>
      <c r="AO222" s="143"/>
      <c r="AP222" s="144"/>
      <c r="AQ222" s="144"/>
    </row>
    <row r="223" spans="2:43" ht="15.75" x14ac:dyDescent="0.25">
      <c r="B223" s="87"/>
      <c r="C223" s="130" t="s">
        <v>235</v>
      </c>
      <c r="D223" s="131"/>
      <c r="E223" s="131"/>
      <c r="F223" s="131"/>
      <c r="G223" s="245" t="s">
        <v>216</v>
      </c>
      <c r="H223" s="131"/>
      <c r="I223" s="131"/>
      <c r="J223" s="109"/>
      <c r="K223" s="100"/>
      <c r="L223" s="236" t="s">
        <v>233</v>
      </c>
      <c r="M223" s="141"/>
      <c r="N223" s="141"/>
      <c r="O223" s="141"/>
      <c r="P223" s="141"/>
      <c r="Q223" s="142"/>
      <c r="R223" s="142"/>
      <c r="S223" s="142"/>
      <c r="T223" s="142"/>
      <c r="U223" s="142"/>
      <c r="V223" s="142"/>
      <c r="W223" s="142"/>
      <c r="X223" s="142"/>
      <c r="Y223" s="142"/>
      <c r="Z223" s="142"/>
      <c r="AA223" s="142"/>
      <c r="AB223" s="142"/>
      <c r="AC223" s="143"/>
      <c r="AD223" s="143"/>
      <c r="AE223" s="143"/>
      <c r="AF223" s="143"/>
      <c r="AG223" s="143"/>
      <c r="AH223" s="143"/>
      <c r="AI223" s="143"/>
      <c r="AJ223" s="143"/>
      <c r="AK223" s="143"/>
      <c r="AL223" s="143"/>
      <c r="AM223" s="143"/>
      <c r="AN223" s="143"/>
      <c r="AO223" s="143"/>
      <c r="AP223" s="144"/>
      <c r="AQ223" s="144"/>
    </row>
    <row r="224" spans="2:43" ht="15.75" x14ac:dyDescent="0.25">
      <c r="B224" s="87"/>
      <c r="C224" s="262"/>
      <c r="D224" s="100"/>
      <c r="E224" s="100"/>
      <c r="F224" s="100"/>
      <c r="G224" s="279"/>
      <c r="H224" s="100"/>
      <c r="I224" s="100"/>
      <c r="J224" s="100"/>
      <c r="K224" s="100"/>
      <c r="L224" s="236" t="s">
        <v>234</v>
      </c>
      <c r="M224" s="294"/>
      <c r="N224" s="141"/>
      <c r="O224" s="141"/>
      <c r="P224" s="141"/>
      <c r="Q224" s="142"/>
      <c r="R224" s="142"/>
      <c r="S224" s="142"/>
      <c r="T224" s="142"/>
      <c r="U224" s="142"/>
      <c r="V224" s="142"/>
      <c r="W224" s="142"/>
      <c r="X224" s="142"/>
      <c r="Y224" s="142"/>
      <c r="Z224" s="142"/>
      <c r="AA224" s="142"/>
      <c r="AB224" s="142"/>
      <c r="AC224" s="143"/>
      <c r="AD224" s="143"/>
      <c r="AE224" s="143"/>
      <c r="AF224" s="143"/>
      <c r="AG224" s="143"/>
      <c r="AH224" s="143"/>
      <c r="AI224" s="143"/>
      <c r="AJ224" s="143"/>
      <c r="AK224" s="143"/>
      <c r="AL224" s="143"/>
      <c r="AM224" s="143"/>
      <c r="AN224" s="143"/>
      <c r="AO224" s="143"/>
      <c r="AP224" s="144"/>
      <c r="AQ224" s="144"/>
    </row>
    <row r="225" spans="2:46" ht="15.75" x14ac:dyDescent="0.25">
      <c r="B225" s="87"/>
      <c r="C225" s="271" t="s">
        <v>242</v>
      </c>
      <c r="D225" s="263"/>
      <c r="E225" s="267"/>
      <c r="F225" s="267"/>
      <c r="G225" s="280"/>
      <c r="H225" s="267"/>
      <c r="I225" s="267"/>
      <c r="J225" s="268"/>
      <c r="K225" s="100"/>
      <c r="L225" s="61"/>
      <c r="M225" s="293"/>
      <c r="N225" s="294"/>
      <c r="O225" s="294"/>
      <c r="P225" s="141"/>
      <c r="Q225" s="142"/>
      <c r="R225" s="142"/>
      <c r="S225" s="142"/>
      <c r="T225" s="142"/>
      <c r="U225" s="142"/>
      <c r="V225" s="142"/>
      <c r="W225" s="142"/>
      <c r="X225" s="142"/>
      <c r="Y225" s="142"/>
      <c r="Z225" s="142"/>
      <c r="AA225" s="142"/>
      <c r="AB225" s="142"/>
      <c r="AC225" s="143"/>
      <c r="AD225" s="143"/>
      <c r="AE225" s="143"/>
      <c r="AF225" s="143"/>
      <c r="AG225" s="143"/>
      <c r="AH225" s="143"/>
      <c r="AI225" s="143"/>
      <c r="AJ225" s="143"/>
      <c r="AK225" s="143"/>
      <c r="AL225" s="143"/>
      <c r="AM225" s="143"/>
      <c r="AN225" s="143"/>
      <c r="AO225" s="143"/>
      <c r="AP225" s="144"/>
      <c r="AQ225" s="144"/>
    </row>
    <row r="226" spans="2:46" ht="15.75" x14ac:dyDescent="0.25">
      <c r="B226" s="87"/>
      <c r="C226" s="272" t="s">
        <v>246</v>
      </c>
      <c r="D226" s="87"/>
      <c r="E226" s="269"/>
      <c r="F226" s="269"/>
      <c r="G226" s="278"/>
      <c r="H226" s="269"/>
      <c r="I226" s="281"/>
      <c r="J226" s="286"/>
      <c r="K226" s="100"/>
      <c r="L226" s="61"/>
      <c r="M226" s="295"/>
      <c r="N226" s="294"/>
      <c r="O226" s="294"/>
      <c r="P226" s="141"/>
      <c r="Q226" s="142"/>
      <c r="R226" s="142"/>
      <c r="S226" s="142"/>
      <c r="T226" s="142"/>
      <c r="U226" s="142"/>
      <c r="V226" s="142"/>
      <c r="W226" s="142"/>
      <c r="X226" s="142"/>
      <c r="Y226" s="142"/>
      <c r="Z226" s="142"/>
      <c r="AA226" s="142"/>
      <c r="AB226" s="142"/>
      <c r="AC226" s="143"/>
      <c r="AD226" s="143"/>
      <c r="AE226" s="143"/>
      <c r="AF226" s="143"/>
      <c r="AG226" s="143"/>
      <c r="AH226" s="143"/>
      <c r="AI226" s="143"/>
      <c r="AJ226" s="143"/>
      <c r="AK226" s="143"/>
      <c r="AL226" s="143"/>
      <c r="AM226" s="143"/>
      <c r="AN226" s="143"/>
      <c r="AO226" s="143"/>
      <c r="AP226" s="144"/>
      <c r="AQ226" s="144"/>
    </row>
    <row r="227" spans="2:46" ht="15.75" x14ac:dyDescent="0.25">
      <c r="B227" s="87"/>
      <c r="C227" s="272" t="s">
        <v>244</v>
      </c>
      <c r="D227" s="100"/>
      <c r="E227" s="264"/>
      <c r="F227" s="264"/>
      <c r="G227" s="264"/>
      <c r="H227" s="264"/>
      <c r="I227" s="282"/>
      <c r="J227" s="287"/>
      <c r="K227" s="100"/>
      <c r="L227" s="61"/>
      <c r="M227" s="296"/>
      <c r="N227" s="294"/>
      <c r="O227" s="294"/>
      <c r="P227" s="141"/>
      <c r="Q227" s="142"/>
      <c r="R227" s="142"/>
      <c r="S227" s="142"/>
      <c r="T227" s="142"/>
      <c r="U227" s="142"/>
      <c r="V227" s="142"/>
      <c r="W227" s="142"/>
      <c r="X227" s="142"/>
      <c r="Y227" s="142"/>
      <c r="Z227" s="142"/>
      <c r="AA227" s="142"/>
      <c r="AB227" s="142"/>
      <c r="AC227" s="143"/>
      <c r="AD227" s="143"/>
      <c r="AE227" s="143"/>
      <c r="AF227" s="143"/>
      <c r="AG227" s="143"/>
      <c r="AH227" s="143"/>
      <c r="AI227" s="143"/>
      <c r="AJ227" s="143"/>
      <c r="AK227" s="143"/>
      <c r="AL227" s="143"/>
      <c r="AM227" s="143"/>
      <c r="AN227" s="143"/>
      <c r="AO227" s="143"/>
      <c r="AP227" s="144"/>
      <c r="AQ227" s="144"/>
    </row>
    <row r="228" spans="2:46" ht="15.75" x14ac:dyDescent="0.25">
      <c r="B228" s="87"/>
      <c r="C228" s="272" t="s">
        <v>245</v>
      </c>
      <c r="D228" s="100"/>
      <c r="E228" s="274"/>
      <c r="F228" s="274"/>
      <c r="G228" s="274"/>
      <c r="H228" s="274"/>
      <c r="I228" s="283"/>
      <c r="J228" s="288"/>
      <c r="K228" s="100"/>
      <c r="L228" s="61"/>
      <c r="M228" s="297"/>
      <c r="N228" s="294"/>
      <c r="O228" s="294"/>
      <c r="P228" s="141"/>
      <c r="Q228" s="142"/>
      <c r="R228" s="142"/>
      <c r="S228" s="142"/>
      <c r="T228" s="142"/>
      <c r="U228" s="142"/>
      <c r="V228" s="142"/>
      <c r="W228" s="142"/>
      <c r="X228" s="142"/>
      <c r="Y228" s="142"/>
      <c r="Z228" s="142"/>
      <c r="AA228" s="142"/>
      <c r="AB228" s="142"/>
      <c r="AC228" s="143"/>
      <c r="AD228" s="143"/>
      <c r="AE228" s="143"/>
      <c r="AF228" s="143"/>
      <c r="AG228" s="143"/>
      <c r="AH228" s="143"/>
      <c r="AI228" s="143"/>
      <c r="AJ228" s="143"/>
      <c r="AK228" s="143"/>
      <c r="AL228" s="143"/>
      <c r="AM228" s="143"/>
      <c r="AN228" s="143"/>
      <c r="AO228" s="143"/>
      <c r="AP228" s="144"/>
      <c r="AQ228" s="144"/>
    </row>
    <row r="229" spans="2:46" ht="15.75" x14ac:dyDescent="0.25">
      <c r="B229" s="87"/>
      <c r="C229" s="272" t="s">
        <v>243</v>
      </c>
      <c r="D229" s="100"/>
      <c r="E229" s="265"/>
      <c r="F229" s="266"/>
      <c r="G229" s="266"/>
      <c r="H229" s="266"/>
      <c r="I229" s="284"/>
      <c r="J229" s="289"/>
      <c r="K229" s="100"/>
      <c r="L229" s="236"/>
      <c r="M229" s="298"/>
      <c r="N229" s="294"/>
      <c r="O229" s="294"/>
      <c r="P229" s="141"/>
      <c r="Q229" s="142"/>
      <c r="R229" s="142"/>
      <c r="S229" s="142"/>
      <c r="T229" s="142"/>
      <c r="U229" s="142"/>
      <c r="V229" s="142"/>
      <c r="W229" s="142"/>
      <c r="X229" s="142"/>
      <c r="Y229" s="142"/>
      <c r="Z229" s="142"/>
      <c r="AA229" s="142"/>
      <c r="AB229" s="142"/>
      <c r="AC229" s="143"/>
      <c r="AD229" s="143"/>
      <c r="AE229" s="143"/>
      <c r="AF229" s="143"/>
      <c r="AG229" s="143"/>
      <c r="AH229" s="143"/>
      <c r="AI229" s="143"/>
      <c r="AJ229" s="143"/>
      <c r="AK229" s="143"/>
      <c r="AL229" s="143"/>
      <c r="AM229" s="143"/>
      <c r="AN229" s="143"/>
      <c r="AO229" s="143"/>
      <c r="AP229" s="144"/>
      <c r="AQ229" s="144"/>
    </row>
    <row r="230" spans="2:46" ht="15.75" x14ac:dyDescent="0.25">
      <c r="B230" s="87"/>
      <c r="C230" s="273" t="s">
        <v>230</v>
      </c>
      <c r="D230" s="131"/>
      <c r="E230" s="270"/>
      <c r="F230" s="270"/>
      <c r="G230" s="270"/>
      <c r="H230" s="270"/>
      <c r="I230" s="285"/>
      <c r="J230" s="290"/>
      <c r="K230" s="100"/>
      <c r="L230" s="236"/>
      <c r="M230" s="294"/>
      <c r="N230" s="294"/>
      <c r="O230" s="294"/>
      <c r="P230" s="141"/>
      <c r="Q230" s="142"/>
      <c r="R230" s="142"/>
      <c r="S230" s="142"/>
      <c r="T230" s="142"/>
      <c r="U230" s="142"/>
      <c r="V230" s="142"/>
      <c r="W230" s="142"/>
      <c r="X230" s="142"/>
      <c r="Y230" s="142"/>
      <c r="Z230" s="142"/>
      <c r="AA230" s="142"/>
      <c r="AB230" s="142"/>
      <c r="AC230" s="143"/>
      <c r="AD230" s="143"/>
      <c r="AE230" s="143"/>
      <c r="AF230" s="143"/>
      <c r="AG230" s="143"/>
      <c r="AH230" s="143"/>
      <c r="AI230" s="143"/>
      <c r="AJ230" s="143"/>
      <c r="AK230" s="143"/>
      <c r="AL230" s="143"/>
      <c r="AM230" s="143"/>
      <c r="AN230" s="143"/>
      <c r="AO230" s="143"/>
      <c r="AP230" s="144"/>
      <c r="AQ230" s="144"/>
    </row>
    <row r="231" spans="2:46" ht="15.75" x14ac:dyDescent="0.25">
      <c r="B231" s="87"/>
      <c r="C231" s="87"/>
      <c r="D231" s="87"/>
      <c r="E231" s="87"/>
      <c r="F231" s="87"/>
      <c r="G231" s="100"/>
      <c r="H231" s="100"/>
      <c r="I231" s="100"/>
      <c r="J231" s="100"/>
      <c r="K231" s="100"/>
      <c r="L231" s="61"/>
      <c r="M231" s="61"/>
      <c r="N231" s="294"/>
      <c r="O231" s="294"/>
      <c r="P231" s="141"/>
      <c r="Q231" s="142"/>
      <c r="R231" s="142"/>
      <c r="S231" s="142"/>
      <c r="T231" s="142"/>
      <c r="U231" s="142"/>
      <c r="V231" s="142"/>
      <c r="W231" s="142"/>
      <c r="X231" s="142"/>
      <c r="Y231" s="142"/>
      <c r="Z231" s="142"/>
      <c r="AA231" s="142"/>
      <c r="AB231" s="142"/>
      <c r="AC231" s="143"/>
      <c r="AD231" s="143"/>
      <c r="AE231" s="143"/>
      <c r="AF231" s="143"/>
      <c r="AG231" s="143"/>
      <c r="AH231" s="143"/>
      <c r="AI231" s="143"/>
      <c r="AJ231" s="143"/>
      <c r="AK231" s="143"/>
      <c r="AL231" s="143"/>
      <c r="AM231" s="143"/>
      <c r="AN231" s="143"/>
      <c r="AO231" s="143"/>
      <c r="AP231" s="144"/>
      <c r="AQ231" s="144"/>
    </row>
    <row r="232" spans="2:46" s="81" customFormat="1" ht="18.75" x14ac:dyDescent="0.3">
      <c r="C232" s="90"/>
      <c r="D232" s="90"/>
      <c r="E232" s="90"/>
      <c r="F232" s="90"/>
      <c r="G232" s="90"/>
      <c r="H232" s="90"/>
      <c r="I232" s="90"/>
      <c r="L232" s="142"/>
      <c r="M232" s="142"/>
      <c r="N232" s="142"/>
      <c r="O232" s="142"/>
      <c r="P232" s="142"/>
      <c r="Q232" s="142"/>
      <c r="R232" s="142"/>
      <c r="S232" s="142"/>
      <c r="T232" s="142"/>
      <c r="U232" s="142"/>
      <c r="V232" s="142"/>
      <c r="W232" s="142"/>
      <c r="X232" s="142"/>
      <c r="Y232" s="142"/>
      <c r="Z232" s="142"/>
      <c r="AA232" s="142"/>
      <c r="AB232" s="142"/>
      <c r="AC232" s="143"/>
      <c r="AD232" s="143"/>
      <c r="AE232" s="143"/>
      <c r="AF232" s="143"/>
      <c r="AG232" s="143"/>
      <c r="AH232" s="143"/>
      <c r="AI232" s="143"/>
      <c r="AJ232" s="143"/>
      <c r="AK232" s="143"/>
      <c r="AL232" s="143"/>
      <c r="AM232" s="143"/>
      <c r="AN232" s="143"/>
      <c r="AO232" s="143"/>
      <c r="AP232" s="144"/>
      <c r="AQ232" s="144"/>
      <c r="AR232"/>
      <c r="AS232"/>
      <c r="AT232"/>
    </row>
    <row r="233" spans="2:46" s="81" customFormat="1" x14ac:dyDescent="0.25">
      <c r="L233" s="142"/>
      <c r="M233" s="142"/>
      <c r="N233" s="142"/>
      <c r="O233" s="142"/>
      <c r="P233" s="142"/>
      <c r="Q233" s="142"/>
      <c r="R233" s="142"/>
      <c r="S233" s="142"/>
      <c r="T233" s="142"/>
      <c r="U233" s="142"/>
      <c r="V233" s="142"/>
      <c r="W233" s="142"/>
      <c r="X233" s="142"/>
      <c r="Y233" s="142"/>
      <c r="Z233" s="142"/>
      <c r="AA233" s="142"/>
      <c r="AB233" s="142"/>
      <c r="AC233" s="143"/>
      <c r="AD233" s="143"/>
      <c r="AE233" s="143"/>
      <c r="AF233" s="143"/>
      <c r="AG233" s="143"/>
      <c r="AH233" s="143"/>
      <c r="AI233" s="143"/>
      <c r="AJ233" s="143"/>
      <c r="AK233" s="143"/>
      <c r="AL233" s="143"/>
      <c r="AM233" s="143"/>
      <c r="AN233" s="143"/>
      <c r="AO233" s="143"/>
      <c r="AP233" s="144"/>
      <c r="AQ233" s="144"/>
      <c r="AR233"/>
      <c r="AS233"/>
      <c r="AT233"/>
    </row>
    <row r="234" spans="2:46" s="81" customFormat="1" x14ac:dyDescent="0.25">
      <c r="L234" s="142"/>
      <c r="M234" s="142"/>
      <c r="N234" s="142"/>
      <c r="O234" s="142"/>
      <c r="P234" s="142"/>
      <c r="Q234" s="142"/>
      <c r="R234" s="142"/>
      <c r="S234" s="142"/>
      <c r="T234" s="142"/>
      <c r="U234" s="142"/>
      <c r="V234" s="142"/>
      <c r="W234" s="142"/>
      <c r="X234" s="142"/>
      <c r="Y234" s="142"/>
      <c r="Z234" s="142"/>
      <c r="AA234" s="142"/>
      <c r="AB234" s="142"/>
      <c r="AC234" s="143"/>
      <c r="AD234" s="143"/>
      <c r="AE234" s="143"/>
      <c r="AF234" s="143"/>
      <c r="AG234" s="143"/>
      <c r="AH234" s="143"/>
      <c r="AI234" s="143"/>
      <c r="AJ234" s="143"/>
      <c r="AK234" s="143"/>
      <c r="AL234" s="143"/>
      <c r="AM234" s="143"/>
      <c r="AN234" s="143"/>
      <c r="AO234" s="143"/>
      <c r="AP234" s="144"/>
      <c r="AQ234" s="144"/>
      <c r="AR234"/>
      <c r="AS234"/>
      <c r="AT234"/>
    </row>
    <row r="235" spans="2:46" s="81" customFormat="1" x14ac:dyDescent="0.25">
      <c r="L235" s="142"/>
      <c r="M235" s="142"/>
      <c r="N235" s="142"/>
      <c r="O235" s="142"/>
      <c r="P235" s="142"/>
      <c r="Q235" s="142"/>
      <c r="R235" s="142"/>
      <c r="S235" s="142"/>
      <c r="T235" s="142"/>
      <c r="U235" s="142"/>
      <c r="V235" s="142"/>
      <c r="W235" s="142"/>
      <c r="X235" s="142"/>
      <c r="Y235" s="142"/>
      <c r="Z235" s="142"/>
      <c r="AA235" s="142"/>
      <c r="AB235" s="142"/>
      <c r="AC235" s="143"/>
      <c r="AD235" s="143"/>
      <c r="AE235" s="143"/>
      <c r="AF235" s="143"/>
      <c r="AG235" s="143"/>
      <c r="AH235" s="143"/>
      <c r="AI235" s="143"/>
      <c r="AJ235" s="143"/>
      <c r="AK235" s="143"/>
      <c r="AL235" s="143"/>
      <c r="AM235" s="143"/>
      <c r="AN235" s="143"/>
      <c r="AO235" s="143"/>
      <c r="AP235" s="144"/>
      <c r="AQ235" s="144"/>
      <c r="AR235"/>
      <c r="AS235"/>
      <c r="AT235"/>
    </row>
    <row r="236" spans="2:46" s="81" customFormat="1" x14ac:dyDescent="0.25">
      <c r="L236" s="142"/>
      <c r="M236" s="142"/>
      <c r="N236" s="142"/>
      <c r="O236" s="142"/>
      <c r="P236" s="142"/>
      <c r="Q236" s="142"/>
      <c r="R236" s="142"/>
      <c r="S236" s="142"/>
      <c r="T236" s="142"/>
      <c r="U236" s="142"/>
      <c r="V236" s="142"/>
      <c r="W236" s="142"/>
      <c r="X236" s="142"/>
      <c r="Y236" s="142"/>
      <c r="Z236" s="142"/>
      <c r="AA236" s="142"/>
      <c r="AB236" s="142"/>
      <c r="AC236" s="143"/>
      <c r="AD236" s="143"/>
      <c r="AE236" s="143"/>
      <c r="AF236" s="143"/>
      <c r="AG236" s="143"/>
      <c r="AH236" s="143"/>
      <c r="AI236" s="143"/>
      <c r="AJ236" s="143"/>
      <c r="AK236" s="143"/>
      <c r="AL236" s="143"/>
      <c r="AM236" s="143"/>
      <c r="AN236" s="143"/>
      <c r="AO236" s="143"/>
      <c r="AP236" s="144"/>
      <c r="AQ236" s="144"/>
      <c r="AR236"/>
      <c r="AS236"/>
      <c r="AT236"/>
    </row>
    <row r="237" spans="2:46" s="81" customFormat="1" x14ac:dyDescent="0.25">
      <c r="L237" s="142"/>
      <c r="M237" s="142"/>
      <c r="N237" s="142"/>
      <c r="O237" s="142"/>
      <c r="P237" s="142"/>
      <c r="Q237" s="142"/>
      <c r="R237" s="142"/>
      <c r="S237" s="142"/>
      <c r="T237" s="142"/>
      <c r="U237" s="142"/>
      <c r="V237" s="142"/>
      <c r="W237" s="142"/>
      <c r="X237" s="142"/>
      <c r="Y237" s="142"/>
      <c r="Z237" s="142"/>
      <c r="AA237" s="142"/>
      <c r="AB237" s="142"/>
      <c r="AC237" s="143"/>
      <c r="AD237" s="143"/>
      <c r="AE237" s="143"/>
      <c r="AF237" s="143"/>
      <c r="AG237" s="143"/>
      <c r="AH237" s="143"/>
      <c r="AI237" s="143"/>
      <c r="AJ237" s="143"/>
      <c r="AK237" s="143"/>
      <c r="AL237" s="143"/>
      <c r="AM237" s="143"/>
      <c r="AN237" s="143"/>
      <c r="AO237" s="143"/>
      <c r="AP237" s="144"/>
      <c r="AQ237" s="144"/>
      <c r="AR237"/>
      <c r="AS237"/>
      <c r="AT237"/>
    </row>
    <row r="238" spans="2:46" s="81" customFormat="1" x14ac:dyDescent="0.25">
      <c r="L238" s="142"/>
      <c r="M238" s="142"/>
      <c r="N238" s="142"/>
      <c r="O238" s="142"/>
      <c r="P238" s="142"/>
      <c r="Q238" s="142"/>
      <c r="R238" s="142"/>
      <c r="S238" s="142"/>
      <c r="T238" s="142"/>
      <c r="U238" s="142"/>
      <c r="V238" s="142"/>
      <c r="W238" s="142"/>
      <c r="X238" s="142"/>
      <c r="Y238" s="142"/>
      <c r="Z238" s="142"/>
      <c r="AA238" s="142"/>
      <c r="AB238" s="142"/>
      <c r="AC238" s="143"/>
      <c r="AD238" s="143"/>
      <c r="AE238" s="143"/>
      <c r="AF238" s="143"/>
      <c r="AG238" s="143"/>
      <c r="AH238" s="143"/>
      <c r="AI238" s="143"/>
      <c r="AJ238" s="143"/>
      <c r="AK238" s="143"/>
      <c r="AL238" s="143"/>
      <c r="AM238" s="143"/>
      <c r="AN238" s="143"/>
      <c r="AO238" s="143"/>
      <c r="AP238" s="144"/>
      <c r="AQ238" s="144"/>
      <c r="AR238"/>
      <c r="AS238"/>
      <c r="AT238"/>
    </row>
    <row r="239" spans="2:46" s="81" customFormat="1" x14ac:dyDescent="0.25">
      <c r="L239" s="142"/>
      <c r="M239" s="142"/>
      <c r="N239" s="142"/>
      <c r="O239" s="142"/>
      <c r="P239" s="142"/>
      <c r="Q239" s="142"/>
      <c r="R239" s="142"/>
      <c r="S239" s="142"/>
      <c r="T239" s="142"/>
      <c r="U239" s="142"/>
      <c r="V239" s="142"/>
      <c r="W239" s="142"/>
      <c r="X239" s="142"/>
      <c r="Y239" s="142"/>
      <c r="Z239" s="142"/>
      <c r="AA239" s="142"/>
      <c r="AB239" s="142"/>
      <c r="AC239" s="143"/>
      <c r="AD239" s="143"/>
      <c r="AE239" s="143"/>
      <c r="AF239" s="143"/>
      <c r="AG239" s="143"/>
      <c r="AH239" s="143"/>
      <c r="AI239" s="143"/>
      <c r="AJ239" s="143"/>
      <c r="AK239" s="143"/>
      <c r="AL239" s="143"/>
      <c r="AM239" s="143"/>
      <c r="AN239" s="143"/>
      <c r="AO239" s="143"/>
      <c r="AP239" s="144"/>
      <c r="AQ239" s="144"/>
      <c r="AR239"/>
      <c r="AS239"/>
      <c r="AT239"/>
    </row>
    <row r="240" spans="2:46" s="81" customFormat="1" x14ac:dyDescent="0.25">
      <c r="L240" s="142"/>
      <c r="M240" s="142"/>
      <c r="N240" s="142"/>
      <c r="O240" s="142"/>
      <c r="P240" s="142"/>
      <c r="Q240" s="142"/>
      <c r="R240" s="142"/>
      <c r="S240" s="142"/>
      <c r="T240" s="142"/>
      <c r="U240" s="142"/>
      <c r="V240" s="142"/>
      <c r="W240" s="142"/>
      <c r="X240" s="142"/>
      <c r="Y240" s="142"/>
      <c r="Z240" s="142"/>
      <c r="AA240" s="142"/>
      <c r="AB240" s="142"/>
      <c r="AC240" s="143"/>
      <c r="AD240" s="143"/>
      <c r="AE240" s="143"/>
      <c r="AF240" s="143"/>
      <c r="AG240" s="143"/>
      <c r="AH240" s="143"/>
      <c r="AI240" s="143"/>
      <c r="AJ240" s="143"/>
      <c r="AK240" s="143"/>
      <c r="AL240" s="143"/>
      <c r="AM240" s="143"/>
      <c r="AN240" s="143"/>
      <c r="AO240" s="143"/>
      <c r="AP240" s="144"/>
      <c r="AQ240" s="144"/>
      <c r="AR240"/>
      <c r="AS240"/>
      <c r="AT240"/>
    </row>
    <row r="241" spans="12:46" s="81" customFormat="1" x14ac:dyDescent="0.25">
      <c r="L241" s="142"/>
      <c r="M241" s="142"/>
      <c r="N241" s="142"/>
      <c r="O241" s="142"/>
      <c r="P241" s="142"/>
      <c r="Q241" s="142"/>
      <c r="R241" s="142"/>
      <c r="S241" s="142"/>
      <c r="T241" s="142"/>
      <c r="U241" s="142"/>
      <c r="V241" s="142"/>
      <c r="W241" s="142"/>
      <c r="X241" s="142"/>
      <c r="Y241" s="142"/>
      <c r="Z241" s="142"/>
      <c r="AA241" s="142"/>
      <c r="AB241" s="142"/>
      <c r="AC241" s="143"/>
      <c r="AD241" s="143"/>
      <c r="AE241" s="143"/>
      <c r="AF241" s="143"/>
      <c r="AG241" s="143"/>
      <c r="AH241" s="143"/>
      <c r="AI241" s="143"/>
      <c r="AJ241" s="143"/>
      <c r="AK241" s="143"/>
      <c r="AL241" s="143"/>
      <c r="AM241" s="143"/>
      <c r="AN241" s="143"/>
      <c r="AO241" s="143"/>
      <c r="AP241" s="144"/>
      <c r="AQ241" s="144"/>
      <c r="AR241"/>
      <c r="AS241"/>
      <c r="AT241"/>
    </row>
    <row r="242" spans="12:46" s="81" customFormat="1" x14ac:dyDescent="0.25">
      <c r="L242" s="142"/>
      <c r="M242" s="142"/>
      <c r="N242" s="142"/>
      <c r="O242" s="142"/>
      <c r="P242" s="142"/>
      <c r="Q242" s="142"/>
      <c r="R242" s="142"/>
      <c r="S242" s="142"/>
      <c r="T242" s="142"/>
      <c r="U242" s="142"/>
      <c r="V242" s="142"/>
      <c r="W242" s="142"/>
      <c r="X242" s="142"/>
      <c r="Y242" s="142"/>
      <c r="Z242" s="142"/>
      <c r="AA242" s="142"/>
      <c r="AB242" s="142"/>
      <c r="AC242" s="143"/>
      <c r="AD242" s="143"/>
      <c r="AE242" s="143"/>
      <c r="AF242" s="143"/>
      <c r="AG242" s="143"/>
      <c r="AH242" s="143"/>
      <c r="AI242" s="143"/>
      <c r="AJ242" s="143"/>
      <c r="AK242" s="143"/>
      <c r="AL242" s="143"/>
      <c r="AM242" s="143"/>
      <c r="AN242" s="143"/>
      <c r="AO242" s="143"/>
      <c r="AP242" s="144"/>
      <c r="AQ242" s="144"/>
      <c r="AR242"/>
      <c r="AS242"/>
      <c r="AT242"/>
    </row>
    <row r="243" spans="12:46" s="81" customFormat="1" x14ac:dyDescent="0.25">
      <c r="L243" s="142"/>
      <c r="M243" s="142"/>
      <c r="N243" s="142"/>
      <c r="O243" s="142"/>
      <c r="P243" s="142"/>
      <c r="Q243" s="142"/>
      <c r="R243" s="142"/>
      <c r="S243" s="142"/>
      <c r="T243" s="142"/>
      <c r="U243" s="142"/>
      <c r="V243" s="142"/>
      <c r="W243" s="142"/>
      <c r="X243" s="142"/>
      <c r="Y243" s="142"/>
      <c r="Z243" s="142"/>
      <c r="AA243" s="142"/>
      <c r="AB243" s="142"/>
      <c r="AC243" s="143"/>
      <c r="AD243" s="143"/>
      <c r="AE243" s="143"/>
      <c r="AF243" s="143"/>
      <c r="AG243" s="143"/>
      <c r="AH243" s="143"/>
      <c r="AI243" s="143"/>
      <c r="AJ243" s="143"/>
      <c r="AK243" s="143"/>
      <c r="AL243" s="143"/>
      <c r="AM243" s="143"/>
      <c r="AN243" s="143"/>
      <c r="AO243" s="143"/>
      <c r="AP243" s="144"/>
      <c r="AQ243" s="144"/>
      <c r="AR243"/>
      <c r="AS243"/>
      <c r="AT243"/>
    </row>
    <row r="244" spans="12:46" s="81" customFormat="1" x14ac:dyDescent="0.25">
      <c r="L244" s="142"/>
      <c r="M244" s="142"/>
      <c r="N244" s="142"/>
      <c r="O244" s="142"/>
      <c r="P244" s="142"/>
      <c r="Q244" s="142"/>
      <c r="R244" s="142"/>
      <c r="S244" s="142"/>
      <c r="T244" s="142"/>
      <c r="U244" s="142"/>
      <c r="V244" s="142"/>
      <c r="W244" s="142"/>
      <c r="X244" s="142"/>
      <c r="Y244" s="142"/>
      <c r="Z244" s="142"/>
      <c r="AA244" s="142"/>
      <c r="AB244" s="142"/>
      <c r="AC244" s="143"/>
      <c r="AD244" s="143"/>
      <c r="AE244" s="143"/>
      <c r="AF244" s="143"/>
      <c r="AG244" s="143"/>
      <c r="AH244" s="143"/>
      <c r="AI244" s="143"/>
      <c r="AJ244" s="143"/>
      <c r="AK244" s="143"/>
      <c r="AL244" s="143"/>
      <c r="AM244" s="143"/>
      <c r="AN244" s="143"/>
      <c r="AO244" s="143"/>
      <c r="AP244" s="144"/>
      <c r="AQ244" s="144"/>
      <c r="AR244"/>
      <c r="AS244"/>
      <c r="AT244"/>
    </row>
    <row r="245" spans="12:46" s="81" customFormat="1" x14ac:dyDescent="0.25">
      <c r="L245" s="142"/>
      <c r="M245" s="142"/>
      <c r="N245" s="142"/>
      <c r="O245" s="142"/>
      <c r="P245" s="142"/>
      <c r="Q245" s="142"/>
      <c r="R245" s="142"/>
      <c r="S245" s="142"/>
      <c r="T245" s="142"/>
      <c r="U245" s="142"/>
      <c r="V245" s="142"/>
      <c r="W245" s="142"/>
      <c r="X245" s="142"/>
      <c r="Y245" s="142"/>
      <c r="Z245" s="142"/>
      <c r="AA245" s="142"/>
      <c r="AB245" s="142"/>
      <c r="AC245" s="143"/>
      <c r="AD245" s="143"/>
      <c r="AE245" s="143"/>
      <c r="AF245" s="143"/>
      <c r="AG245" s="143"/>
      <c r="AH245" s="143"/>
      <c r="AI245" s="143"/>
      <c r="AJ245" s="143"/>
      <c r="AK245" s="143"/>
      <c r="AL245" s="143"/>
      <c r="AM245" s="143"/>
      <c r="AN245" s="143"/>
      <c r="AO245" s="143"/>
      <c r="AP245" s="143"/>
      <c r="AQ245" s="143"/>
    </row>
    <row r="246" spans="12:46" s="81" customFormat="1" x14ac:dyDescent="0.25">
      <c r="L246" s="142"/>
      <c r="M246" s="142"/>
      <c r="N246" s="142"/>
      <c r="O246" s="142"/>
      <c r="P246" s="142"/>
      <c r="Q246" s="142"/>
      <c r="R246" s="142"/>
      <c r="S246" s="142"/>
      <c r="T246" s="142"/>
      <c r="U246" s="142"/>
      <c r="V246" s="142"/>
      <c r="W246" s="142"/>
      <c r="X246" s="142"/>
      <c r="Y246" s="142"/>
      <c r="Z246" s="142"/>
      <c r="AA246" s="142"/>
      <c r="AB246" s="142"/>
      <c r="AC246" s="143"/>
      <c r="AD246" s="143"/>
      <c r="AE246" s="143"/>
      <c r="AF246" s="143"/>
      <c r="AG246" s="143"/>
      <c r="AH246" s="143"/>
      <c r="AI246" s="143"/>
      <c r="AJ246" s="143"/>
      <c r="AK246" s="143"/>
      <c r="AL246" s="143"/>
      <c r="AM246" s="143"/>
      <c r="AN246" s="143"/>
      <c r="AO246" s="143"/>
      <c r="AP246" s="143"/>
      <c r="AQ246" s="143"/>
    </row>
    <row r="247" spans="12:46" s="81" customFormat="1" x14ac:dyDescent="0.25">
      <c r="L247" s="142"/>
      <c r="M247" s="142"/>
      <c r="N247" s="142"/>
      <c r="O247" s="142"/>
      <c r="P247" s="142"/>
      <c r="Q247" s="142"/>
      <c r="R247" s="142"/>
      <c r="S247" s="142"/>
      <c r="T247" s="142"/>
      <c r="U247" s="142"/>
      <c r="V247" s="142"/>
      <c r="W247" s="142"/>
      <c r="X247" s="142"/>
      <c r="Y247" s="142"/>
      <c r="Z247" s="142"/>
      <c r="AA247" s="142"/>
      <c r="AB247" s="142"/>
      <c r="AC247" s="143"/>
      <c r="AD247" s="143"/>
      <c r="AE247" s="143"/>
      <c r="AF247" s="143"/>
      <c r="AG247" s="143"/>
      <c r="AH247" s="143"/>
      <c r="AI247" s="143"/>
      <c r="AJ247" s="143"/>
      <c r="AK247" s="143"/>
      <c r="AL247" s="143"/>
      <c r="AM247" s="143"/>
      <c r="AN247" s="143"/>
      <c r="AO247" s="143"/>
      <c r="AP247" s="143"/>
      <c r="AQ247" s="143"/>
    </row>
    <row r="248" spans="12:46" s="81" customFormat="1" x14ac:dyDescent="0.25">
      <c r="L248" s="142"/>
      <c r="M248" s="142"/>
      <c r="N248" s="142"/>
      <c r="O248" s="142"/>
      <c r="P248" s="142"/>
      <c r="Q248" s="142"/>
      <c r="R248" s="142"/>
      <c r="S248" s="142"/>
      <c r="T248" s="142"/>
      <c r="U248" s="142"/>
      <c r="V248" s="142"/>
      <c r="W248" s="142"/>
      <c r="X248" s="142"/>
      <c r="Y248" s="142"/>
      <c r="Z248" s="142"/>
      <c r="AA248" s="142"/>
      <c r="AB248" s="142"/>
      <c r="AC248" s="143"/>
      <c r="AD248" s="143"/>
      <c r="AE248" s="143"/>
      <c r="AF248" s="143"/>
      <c r="AG248" s="143"/>
      <c r="AH248" s="143"/>
      <c r="AI248" s="143"/>
      <c r="AJ248" s="143"/>
      <c r="AK248" s="143"/>
      <c r="AL248" s="143"/>
      <c r="AM248" s="143"/>
      <c r="AN248" s="143"/>
      <c r="AO248" s="143"/>
      <c r="AP248" s="143"/>
      <c r="AQ248" s="143"/>
    </row>
    <row r="249" spans="12:46" s="81" customFormat="1" x14ac:dyDescent="0.25">
      <c r="L249" s="142"/>
      <c r="M249" s="142"/>
      <c r="N249" s="142"/>
      <c r="O249" s="142"/>
      <c r="P249" s="142"/>
      <c r="Q249" s="142"/>
      <c r="R249" s="142"/>
      <c r="S249" s="142"/>
      <c r="T249" s="142"/>
      <c r="U249" s="142"/>
      <c r="V249" s="142"/>
      <c r="W249" s="142"/>
      <c r="X249" s="142"/>
      <c r="Y249" s="142"/>
      <c r="Z249" s="142"/>
      <c r="AA249" s="142"/>
      <c r="AB249" s="142"/>
      <c r="AC249" s="143"/>
      <c r="AD249" s="143"/>
      <c r="AE249" s="143"/>
      <c r="AF249" s="143"/>
      <c r="AG249" s="143"/>
      <c r="AH249" s="143"/>
      <c r="AI249" s="143"/>
      <c r="AJ249" s="143"/>
      <c r="AK249" s="143"/>
      <c r="AL249" s="143"/>
      <c r="AM249" s="143"/>
      <c r="AN249" s="143"/>
      <c r="AO249" s="143"/>
      <c r="AP249" s="143"/>
      <c r="AQ249" s="143"/>
    </row>
    <row r="250" spans="12:46" s="81" customFormat="1" x14ac:dyDescent="0.25">
      <c r="L250" s="142"/>
      <c r="M250" s="142"/>
      <c r="N250" s="142"/>
      <c r="O250" s="142"/>
      <c r="P250" s="142"/>
      <c r="Q250" s="142"/>
      <c r="R250" s="142"/>
      <c r="S250" s="142"/>
      <c r="T250" s="142"/>
      <c r="U250" s="142"/>
      <c r="V250" s="142"/>
      <c r="W250" s="142"/>
      <c r="X250" s="142"/>
      <c r="Y250" s="142"/>
      <c r="Z250" s="142"/>
      <c r="AA250" s="142"/>
      <c r="AB250" s="142"/>
      <c r="AC250" s="143"/>
      <c r="AD250" s="143"/>
      <c r="AE250" s="143"/>
      <c r="AF250" s="143"/>
      <c r="AG250" s="143"/>
      <c r="AH250" s="143"/>
      <c r="AI250" s="143"/>
      <c r="AJ250" s="143"/>
      <c r="AK250" s="143"/>
      <c r="AL250" s="143"/>
      <c r="AM250" s="143"/>
      <c r="AN250" s="143"/>
      <c r="AO250" s="143"/>
      <c r="AP250" s="143"/>
      <c r="AQ250" s="143"/>
    </row>
    <row r="251" spans="12:46" s="81" customFormat="1" x14ac:dyDescent="0.25">
      <c r="L251" s="142"/>
      <c r="M251" s="142"/>
      <c r="N251" s="142"/>
      <c r="O251" s="142"/>
      <c r="P251" s="142"/>
      <c r="Q251" s="142"/>
      <c r="R251" s="142"/>
      <c r="S251" s="142"/>
      <c r="T251" s="142"/>
      <c r="U251" s="142"/>
      <c r="V251" s="142"/>
      <c r="W251" s="142"/>
      <c r="X251" s="142"/>
      <c r="Y251" s="142"/>
      <c r="Z251" s="142"/>
      <c r="AA251" s="142"/>
      <c r="AB251" s="142"/>
      <c r="AC251" s="143"/>
      <c r="AD251" s="143"/>
      <c r="AE251" s="143"/>
      <c r="AF251" s="143"/>
      <c r="AG251" s="143"/>
      <c r="AH251" s="143"/>
      <c r="AI251" s="143"/>
      <c r="AJ251" s="143"/>
      <c r="AK251" s="143"/>
      <c r="AL251" s="143"/>
      <c r="AM251" s="143"/>
      <c r="AN251" s="143"/>
      <c r="AO251" s="143"/>
      <c r="AP251" s="143"/>
      <c r="AQ251" s="143"/>
    </row>
    <row r="252" spans="12:46" s="81" customFormat="1" x14ac:dyDescent="0.25">
      <c r="L252" s="142"/>
      <c r="M252" s="142"/>
      <c r="N252" s="142"/>
      <c r="O252" s="142"/>
      <c r="P252" s="142"/>
      <c r="Q252" s="142"/>
      <c r="R252" s="142"/>
      <c r="S252" s="142"/>
      <c r="T252" s="142"/>
      <c r="U252" s="142"/>
      <c r="V252" s="142"/>
      <c r="W252" s="142"/>
      <c r="X252" s="142"/>
      <c r="Y252" s="142"/>
      <c r="Z252" s="142"/>
      <c r="AA252" s="142"/>
      <c r="AB252" s="142"/>
      <c r="AC252" s="143"/>
      <c r="AD252" s="143"/>
      <c r="AE252" s="143"/>
      <c r="AF252" s="143"/>
      <c r="AG252" s="143"/>
      <c r="AH252" s="143"/>
      <c r="AI252" s="143"/>
      <c r="AJ252" s="143"/>
      <c r="AK252" s="143"/>
      <c r="AL252" s="143"/>
      <c r="AM252" s="143"/>
      <c r="AN252" s="143"/>
      <c r="AO252" s="143"/>
      <c r="AP252" s="143"/>
      <c r="AQ252" s="143"/>
    </row>
    <row r="253" spans="12:46" s="81" customFormat="1" x14ac:dyDescent="0.25">
      <c r="L253" s="142"/>
      <c r="M253" s="142"/>
      <c r="N253" s="142"/>
      <c r="O253" s="142"/>
      <c r="P253" s="142"/>
      <c r="Q253" s="142"/>
      <c r="R253" s="142"/>
      <c r="S253" s="142"/>
      <c r="T253" s="142"/>
      <c r="U253" s="142"/>
      <c r="V253" s="142"/>
      <c r="W253" s="142"/>
      <c r="X253" s="142"/>
      <c r="Y253" s="142"/>
      <c r="Z253" s="142"/>
      <c r="AA253" s="142"/>
      <c r="AB253" s="142"/>
      <c r="AC253" s="143"/>
      <c r="AD253" s="143"/>
      <c r="AE253" s="143"/>
      <c r="AF253" s="143"/>
      <c r="AG253" s="143"/>
      <c r="AH253" s="143"/>
      <c r="AI253" s="143"/>
      <c r="AJ253" s="143"/>
      <c r="AK253" s="143"/>
      <c r="AL253" s="143"/>
      <c r="AM253" s="143"/>
      <c r="AN253" s="143"/>
      <c r="AO253" s="143"/>
      <c r="AP253" s="143"/>
      <c r="AQ253" s="143"/>
    </row>
    <row r="254" spans="12:46" s="81" customFormat="1" x14ac:dyDescent="0.25">
      <c r="L254" s="142"/>
      <c r="M254" s="142"/>
      <c r="N254" s="142"/>
      <c r="O254" s="142"/>
      <c r="P254" s="142"/>
      <c r="Q254" s="142"/>
      <c r="R254" s="142"/>
      <c r="S254" s="142"/>
      <c r="T254" s="142"/>
      <c r="U254" s="142"/>
      <c r="V254" s="142"/>
      <c r="W254" s="142"/>
      <c r="X254" s="142"/>
      <c r="Y254" s="142"/>
      <c r="Z254" s="142"/>
      <c r="AA254" s="142"/>
      <c r="AB254" s="142"/>
      <c r="AC254" s="143"/>
      <c r="AD254" s="143"/>
      <c r="AE254" s="143"/>
      <c r="AF254" s="143"/>
      <c r="AG254" s="143"/>
      <c r="AH254" s="143"/>
      <c r="AI254" s="143"/>
      <c r="AJ254" s="143"/>
      <c r="AK254" s="143"/>
      <c r="AL254" s="143"/>
      <c r="AM254" s="143"/>
      <c r="AN254" s="143"/>
      <c r="AO254" s="143"/>
      <c r="AP254" s="143"/>
      <c r="AQ254" s="143"/>
    </row>
    <row r="255" spans="12:46" s="81" customFormat="1" x14ac:dyDescent="0.25">
      <c r="L255" s="142"/>
      <c r="M255" s="142"/>
      <c r="N255" s="142"/>
      <c r="O255" s="142"/>
      <c r="P255" s="142"/>
      <c r="Q255" s="142"/>
      <c r="R255" s="142"/>
      <c r="S255" s="142"/>
      <c r="T255" s="142"/>
      <c r="U255" s="142"/>
      <c r="V255" s="142"/>
      <c r="W255" s="142"/>
      <c r="X255" s="142"/>
      <c r="Y255" s="142"/>
      <c r="Z255" s="142"/>
      <c r="AA255" s="142"/>
      <c r="AB255" s="142"/>
      <c r="AC255" s="143"/>
      <c r="AD255" s="143"/>
      <c r="AE255" s="143"/>
      <c r="AF255" s="143"/>
      <c r="AG255" s="143"/>
      <c r="AH255" s="143"/>
      <c r="AI255" s="143"/>
      <c r="AJ255" s="143"/>
      <c r="AK255" s="143"/>
      <c r="AL255" s="143"/>
      <c r="AM255" s="143"/>
      <c r="AN255" s="143"/>
      <c r="AO255" s="143"/>
      <c r="AP255" s="143"/>
      <c r="AQ255" s="143"/>
    </row>
    <row r="256" spans="12:46" s="81" customFormat="1" x14ac:dyDescent="0.25">
      <c r="L256" s="142"/>
      <c r="M256" s="142"/>
      <c r="N256" s="142"/>
      <c r="O256" s="142"/>
      <c r="P256" s="142"/>
      <c r="Q256" s="142"/>
      <c r="R256" s="142"/>
      <c r="S256" s="142"/>
      <c r="T256" s="142"/>
      <c r="U256" s="142"/>
      <c r="V256" s="142"/>
      <c r="W256" s="142"/>
      <c r="X256" s="142"/>
      <c r="Y256" s="142"/>
      <c r="Z256" s="142"/>
      <c r="AA256" s="142"/>
      <c r="AB256" s="142"/>
      <c r="AC256" s="143"/>
      <c r="AD256" s="143"/>
      <c r="AE256" s="143"/>
      <c r="AF256" s="143"/>
      <c r="AG256" s="143"/>
      <c r="AH256" s="143"/>
      <c r="AI256" s="143"/>
      <c r="AJ256" s="143"/>
      <c r="AK256" s="143"/>
      <c r="AL256" s="143"/>
      <c r="AM256" s="143"/>
      <c r="AN256" s="143"/>
      <c r="AO256" s="143"/>
      <c r="AP256" s="143"/>
      <c r="AQ256" s="143"/>
    </row>
    <row r="257" spans="12:43" s="81" customFormat="1" x14ac:dyDescent="0.25">
      <c r="L257" s="142"/>
      <c r="M257" s="142"/>
      <c r="N257" s="142"/>
      <c r="O257" s="142"/>
      <c r="P257" s="142"/>
      <c r="Q257" s="142"/>
      <c r="R257" s="142"/>
      <c r="S257" s="142"/>
      <c r="T257" s="142"/>
      <c r="U257" s="142"/>
      <c r="V257" s="142"/>
      <c r="W257" s="142"/>
      <c r="X257" s="142"/>
      <c r="Y257" s="142"/>
      <c r="Z257" s="142"/>
      <c r="AA257" s="142"/>
      <c r="AB257" s="142"/>
      <c r="AC257" s="143"/>
      <c r="AD257" s="143"/>
      <c r="AE257" s="143"/>
      <c r="AF257" s="143"/>
      <c r="AG257" s="143"/>
      <c r="AH257" s="143"/>
      <c r="AI257" s="143"/>
      <c r="AJ257" s="143"/>
      <c r="AK257" s="143"/>
      <c r="AL257" s="143"/>
      <c r="AM257" s="143"/>
      <c r="AN257" s="143"/>
      <c r="AO257" s="143"/>
      <c r="AP257" s="143"/>
      <c r="AQ257" s="143"/>
    </row>
    <row r="258" spans="12:43" s="81" customFormat="1" x14ac:dyDescent="0.25">
      <c r="L258" s="142"/>
      <c r="M258" s="142"/>
      <c r="N258" s="142"/>
      <c r="O258" s="142"/>
      <c r="P258" s="142"/>
      <c r="Q258" s="142"/>
      <c r="R258" s="142"/>
      <c r="S258" s="142"/>
      <c r="T258" s="142"/>
      <c r="U258" s="142"/>
      <c r="V258" s="142"/>
      <c r="W258" s="142"/>
      <c r="X258" s="142"/>
      <c r="Y258" s="142"/>
      <c r="Z258" s="142"/>
      <c r="AA258" s="142"/>
      <c r="AB258" s="142"/>
      <c r="AC258" s="143"/>
      <c r="AD258" s="143"/>
      <c r="AE258" s="143"/>
      <c r="AF258" s="143"/>
      <c r="AG258" s="143"/>
      <c r="AH258" s="143"/>
      <c r="AI258" s="143"/>
      <c r="AJ258" s="143"/>
      <c r="AK258" s="143"/>
      <c r="AL258" s="143"/>
      <c r="AM258" s="143"/>
      <c r="AN258" s="143"/>
      <c r="AO258" s="143"/>
      <c r="AP258" s="143"/>
      <c r="AQ258" s="143"/>
    </row>
    <row r="259" spans="12:43" s="81" customFormat="1" x14ac:dyDescent="0.25">
      <c r="L259" s="142"/>
      <c r="M259" s="142"/>
      <c r="N259" s="142"/>
      <c r="O259" s="142"/>
      <c r="P259" s="142"/>
      <c r="Q259" s="142"/>
      <c r="R259" s="142"/>
      <c r="S259" s="142"/>
      <c r="T259" s="142"/>
      <c r="U259" s="142"/>
      <c r="V259" s="142"/>
      <c r="W259" s="142"/>
      <c r="X259" s="142"/>
      <c r="Y259" s="142"/>
      <c r="Z259" s="142"/>
      <c r="AA259" s="142"/>
      <c r="AB259" s="142"/>
      <c r="AC259" s="143"/>
      <c r="AD259" s="143"/>
      <c r="AE259" s="143"/>
      <c r="AF259" s="143"/>
      <c r="AG259" s="143"/>
      <c r="AH259" s="143"/>
      <c r="AI259" s="143"/>
      <c r="AJ259" s="143"/>
      <c r="AK259" s="143"/>
      <c r="AL259" s="143"/>
      <c r="AM259" s="143"/>
      <c r="AN259" s="143"/>
      <c r="AO259" s="143"/>
      <c r="AP259" s="143"/>
      <c r="AQ259" s="143"/>
    </row>
    <row r="260" spans="12:43" s="81" customFormat="1" x14ac:dyDescent="0.25">
      <c r="L260" s="142"/>
      <c r="M260" s="142"/>
      <c r="N260" s="142"/>
      <c r="O260" s="142"/>
      <c r="P260" s="142"/>
      <c r="Q260" s="142"/>
      <c r="R260" s="142"/>
      <c r="S260" s="142"/>
      <c r="T260" s="142"/>
      <c r="U260" s="142"/>
      <c r="V260" s="142"/>
      <c r="W260" s="142"/>
      <c r="X260" s="142"/>
      <c r="Y260" s="142"/>
      <c r="Z260" s="142"/>
      <c r="AA260" s="142"/>
      <c r="AB260" s="142"/>
      <c r="AC260" s="143"/>
      <c r="AD260" s="143"/>
      <c r="AE260" s="143"/>
      <c r="AF260" s="143"/>
      <c r="AG260" s="143"/>
      <c r="AH260" s="143"/>
      <c r="AI260" s="143"/>
      <c r="AJ260" s="143"/>
      <c r="AK260" s="143"/>
      <c r="AL260" s="143"/>
      <c r="AM260" s="143"/>
      <c r="AN260" s="143"/>
      <c r="AO260" s="143"/>
      <c r="AP260" s="143"/>
      <c r="AQ260" s="143"/>
    </row>
    <row r="261" spans="12:43" s="81" customFormat="1" x14ac:dyDescent="0.25">
      <c r="L261" s="142"/>
      <c r="M261" s="142"/>
      <c r="N261" s="142"/>
      <c r="O261" s="142"/>
      <c r="P261" s="142"/>
      <c r="Q261" s="142"/>
      <c r="R261" s="142"/>
      <c r="S261" s="142"/>
      <c r="T261" s="142"/>
      <c r="U261" s="142"/>
      <c r="V261" s="142"/>
      <c r="W261" s="142"/>
      <c r="X261" s="142"/>
      <c r="Y261" s="142"/>
      <c r="Z261" s="142"/>
      <c r="AA261" s="142"/>
      <c r="AB261" s="142"/>
      <c r="AC261" s="143"/>
      <c r="AD261" s="143"/>
      <c r="AE261" s="143"/>
      <c r="AF261" s="143"/>
      <c r="AG261" s="143"/>
      <c r="AH261" s="143"/>
      <c r="AI261" s="143"/>
      <c r="AJ261" s="143"/>
      <c r="AK261" s="143"/>
      <c r="AL261" s="143"/>
      <c r="AM261" s="143"/>
      <c r="AN261" s="143"/>
      <c r="AO261" s="143"/>
      <c r="AP261" s="143"/>
      <c r="AQ261" s="143"/>
    </row>
    <row r="262" spans="12:43" s="81" customFormat="1" x14ac:dyDescent="0.25">
      <c r="L262" s="142"/>
      <c r="M262" s="142"/>
      <c r="N262" s="142"/>
      <c r="O262" s="142"/>
      <c r="P262" s="142"/>
      <c r="Q262" s="142"/>
      <c r="R262" s="142"/>
      <c r="S262" s="142"/>
      <c r="T262" s="142"/>
      <c r="U262" s="142"/>
      <c r="V262" s="142"/>
      <c r="W262" s="142"/>
      <c r="X262" s="142"/>
      <c r="Y262" s="142"/>
      <c r="Z262" s="142"/>
      <c r="AA262" s="142"/>
      <c r="AB262" s="142"/>
      <c r="AC262" s="143"/>
      <c r="AD262" s="143"/>
      <c r="AE262" s="143"/>
      <c r="AF262" s="143"/>
      <c r="AG262" s="143"/>
      <c r="AH262" s="143"/>
      <c r="AI262" s="143"/>
      <c r="AJ262" s="143"/>
      <c r="AK262" s="143"/>
      <c r="AL262" s="143"/>
      <c r="AM262" s="143"/>
      <c r="AN262" s="143"/>
      <c r="AO262" s="143"/>
      <c r="AP262" s="143"/>
      <c r="AQ262" s="143"/>
    </row>
    <row r="263" spans="12:43" s="81" customFormat="1" x14ac:dyDescent="0.25">
      <c r="L263" s="142"/>
      <c r="M263" s="142"/>
      <c r="N263" s="142"/>
      <c r="O263" s="142"/>
      <c r="P263" s="142"/>
      <c r="Q263" s="142"/>
      <c r="R263" s="142"/>
      <c r="S263" s="142"/>
      <c r="T263" s="142"/>
      <c r="U263" s="142"/>
      <c r="V263" s="142"/>
      <c r="W263" s="142"/>
      <c r="X263" s="142"/>
      <c r="Y263" s="142"/>
      <c r="Z263" s="142"/>
      <c r="AA263" s="142"/>
      <c r="AB263" s="142"/>
      <c r="AC263" s="143"/>
      <c r="AD263" s="143"/>
      <c r="AE263" s="143"/>
      <c r="AF263" s="143"/>
      <c r="AG263" s="143"/>
      <c r="AH263" s="143"/>
      <c r="AI263" s="143"/>
      <c r="AJ263" s="143"/>
      <c r="AK263" s="143"/>
      <c r="AL263" s="143"/>
      <c r="AM263" s="143"/>
      <c r="AN263" s="143"/>
      <c r="AO263" s="143"/>
      <c r="AP263" s="143"/>
      <c r="AQ263" s="143"/>
    </row>
    <row r="264" spans="12:43" s="81" customFormat="1" x14ac:dyDescent="0.25">
      <c r="L264" s="142"/>
      <c r="M264" s="142"/>
      <c r="N264" s="142"/>
      <c r="O264" s="142"/>
      <c r="P264" s="142"/>
      <c r="Q264" s="142"/>
      <c r="R264" s="142"/>
      <c r="S264" s="142"/>
      <c r="T264" s="142"/>
      <c r="U264" s="142"/>
      <c r="V264" s="142"/>
      <c r="W264" s="142"/>
      <c r="X264" s="142"/>
      <c r="Y264" s="142"/>
      <c r="Z264" s="142"/>
      <c r="AA264" s="142"/>
      <c r="AB264" s="142"/>
      <c r="AC264" s="143"/>
      <c r="AD264" s="143"/>
      <c r="AE264" s="143"/>
      <c r="AF264" s="143"/>
      <c r="AG264" s="143"/>
      <c r="AH264" s="143"/>
      <c r="AI264" s="143"/>
      <c r="AJ264" s="143"/>
      <c r="AK264" s="143"/>
      <c r="AL264" s="143"/>
      <c r="AM264" s="143"/>
      <c r="AN264" s="143"/>
      <c r="AO264" s="143"/>
      <c r="AP264" s="143"/>
      <c r="AQ264" s="143"/>
    </row>
    <row r="265" spans="12:43" s="81" customFormat="1" x14ac:dyDescent="0.25">
      <c r="L265" s="142"/>
      <c r="M265" s="142"/>
      <c r="N265" s="142"/>
      <c r="O265" s="142"/>
      <c r="P265" s="142"/>
      <c r="Q265" s="142"/>
      <c r="R265" s="142"/>
      <c r="S265" s="142"/>
      <c r="T265" s="142"/>
      <c r="U265" s="142"/>
      <c r="V265" s="142"/>
      <c r="W265" s="142"/>
      <c r="X265" s="142"/>
      <c r="Y265" s="142"/>
      <c r="Z265" s="142"/>
      <c r="AA265" s="142"/>
      <c r="AB265" s="142"/>
      <c r="AC265" s="143"/>
      <c r="AD265" s="143"/>
      <c r="AE265" s="143"/>
      <c r="AF265" s="143"/>
      <c r="AG265" s="143"/>
      <c r="AH265" s="143"/>
      <c r="AI265" s="143"/>
      <c r="AJ265" s="143"/>
      <c r="AK265" s="143"/>
      <c r="AL265" s="143"/>
      <c r="AM265" s="143"/>
      <c r="AN265" s="143"/>
      <c r="AO265" s="143"/>
      <c r="AP265" s="143"/>
      <c r="AQ265" s="143"/>
    </row>
    <row r="266" spans="12:43" s="81" customFormat="1" x14ac:dyDescent="0.25">
      <c r="L266" s="142"/>
      <c r="M266" s="142"/>
      <c r="N266" s="142"/>
      <c r="O266" s="142"/>
      <c r="P266" s="142"/>
      <c r="Q266" s="142"/>
      <c r="R266" s="142"/>
      <c r="S266" s="142"/>
      <c r="T266" s="142"/>
      <c r="U266" s="142"/>
      <c r="V266" s="142"/>
      <c r="W266" s="142"/>
      <c r="X266" s="142"/>
      <c r="Y266" s="142"/>
      <c r="Z266" s="142"/>
      <c r="AA266" s="142"/>
      <c r="AB266" s="142"/>
      <c r="AC266" s="143"/>
      <c r="AD266" s="143"/>
      <c r="AE266" s="143"/>
      <c r="AF266" s="143"/>
      <c r="AG266" s="143"/>
      <c r="AH266" s="143"/>
      <c r="AI266" s="143"/>
      <c r="AJ266" s="143"/>
      <c r="AK266" s="143"/>
      <c r="AL266" s="143"/>
      <c r="AM266" s="143"/>
      <c r="AN266" s="143"/>
      <c r="AO266" s="143"/>
      <c r="AP266" s="143"/>
      <c r="AQ266" s="143"/>
    </row>
    <row r="267" spans="12:43" s="81" customFormat="1" x14ac:dyDescent="0.25">
      <c r="L267" s="142"/>
      <c r="M267" s="142"/>
      <c r="N267" s="142"/>
      <c r="O267" s="142"/>
      <c r="P267" s="142"/>
      <c r="Q267" s="142"/>
      <c r="R267" s="142"/>
      <c r="S267" s="142"/>
      <c r="T267" s="142"/>
      <c r="U267" s="142"/>
      <c r="V267" s="142"/>
      <c r="W267" s="142"/>
      <c r="X267" s="142"/>
      <c r="Y267" s="142"/>
      <c r="Z267" s="142"/>
      <c r="AA267" s="142"/>
      <c r="AB267" s="142"/>
      <c r="AC267" s="143"/>
      <c r="AD267" s="143"/>
      <c r="AE267" s="143"/>
      <c r="AF267" s="143"/>
      <c r="AG267" s="143"/>
      <c r="AH267" s="143"/>
      <c r="AI267" s="143"/>
      <c r="AJ267" s="143"/>
      <c r="AK267" s="143"/>
      <c r="AL267" s="143"/>
      <c r="AM267" s="143"/>
      <c r="AN267" s="143"/>
      <c r="AO267" s="143"/>
      <c r="AP267" s="143"/>
      <c r="AQ267" s="143"/>
    </row>
  </sheetData>
  <sheetProtection password="EABC" sheet="1" objects="1" scenarios="1" selectLockedCells="1" selectUnlockedCells="1"/>
  <protectedRanges>
    <protectedRange sqref="D108" name="Range12_2"/>
    <protectedRange sqref="C117:G121 G126:H133 F161:F162 G123 C123:E123 F109:F114 G109:G113 G134:G162 F134:F135 F139:F143 E148:E162 F150:F153 F155:F158 E125:G125 D109 C109:C114 E134:E136 D114 C139:D162 E139:E146 F145:F146 F148 C125:D136" name="Range13_2"/>
    <protectedRange sqref="G114" name="Range14_2"/>
    <protectedRange sqref="F123" name="Range15_2"/>
    <protectedRange sqref="F136" name="Range16_2"/>
    <protectedRange sqref="F144" name="Range17_2"/>
    <protectedRange sqref="F144" name="Range18_2"/>
    <protectedRange sqref="F149" name="Range19_2"/>
    <protectedRange sqref="F154" name="Range20_2"/>
    <protectedRange sqref="F159:F160" name="Range21_2"/>
    <protectedRange sqref="F126" name="Range13"/>
    <protectedRange sqref="G85 D85:F86 I85:I86 G86:H86" name="Range6"/>
    <protectedRange sqref="D104:D107 D66:D69" name="Range12"/>
    <protectedRange sqref="D110:D113" name="Range13_1"/>
    <protectedRange sqref="C137:F138" name="Range13_3"/>
    <protectedRange sqref="E147:F147" name="Range13_4"/>
  </protectedRanges>
  <mergeCells count="4">
    <mergeCell ref="I104:J104"/>
    <mergeCell ref="I66:J66"/>
    <mergeCell ref="L182:M182"/>
    <mergeCell ref="L181:M181"/>
  </mergeCells>
  <phoneticPr fontId="16" type="noConversion"/>
  <printOptions horizontalCentered="1"/>
  <pageMargins left="0.23622047244094491" right="0.15748031496062992" top="0.54" bottom="0.35433070866141736" header="0.31496062992125984" footer="0.15748031496062992"/>
  <pageSetup paperSize="9" scale="70" fitToHeight="3" orientation="portrait" horizontalDpi="4294967294" r:id="rId1"/>
  <headerFooter alignWithMargins="0">
    <oddFooter>&amp;R&amp;F
&amp;D</oddFooter>
  </headerFooter>
  <rowBreaks count="2" manualBreakCount="2">
    <brk id="97" min="1" max="10" man="1"/>
    <brk id="162" min="1" max="1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67"/>
  <sheetViews>
    <sheetView zoomScale="75" zoomScaleNormal="75" workbookViewId="0">
      <pane ySplit="2" topLeftCell="A176" activePane="bottomLeft" state="frozen"/>
      <selection pane="bottomLeft" activeCell="E184" sqref="E184"/>
    </sheetView>
  </sheetViews>
  <sheetFormatPr defaultRowHeight="15" x14ac:dyDescent="0.25"/>
  <cols>
    <col min="1" max="1" width="0.85546875" style="81" customWidth="1"/>
    <col min="2" max="2" width="2.42578125" style="81" customWidth="1"/>
    <col min="3" max="3" width="30.28515625" customWidth="1"/>
    <col min="4" max="4" width="13.42578125" customWidth="1"/>
    <col min="5" max="5" width="14" customWidth="1"/>
    <col min="6" max="6" width="14.7109375" customWidth="1"/>
    <col min="7" max="7" width="14.28515625" customWidth="1"/>
    <col min="8" max="8" width="14.7109375" customWidth="1"/>
    <col min="9" max="9" width="15.5703125" customWidth="1"/>
    <col min="10" max="10" width="13.28515625" customWidth="1"/>
    <col min="11" max="11" width="2.28515625" customWidth="1"/>
    <col min="12" max="12" width="8" style="89" customWidth="1"/>
    <col min="13" max="13" width="13.28515625" style="89" customWidth="1"/>
    <col min="14" max="14" width="11.7109375" style="89" customWidth="1"/>
    <col min="15" max="15" width="12.42578125" style="89" customWidth="1"/>
    <col min="16" max="16" width="17.5703125" style="89" customWidth="1"/>
    <col min="17" max="17" width="12" style="89" customWidth="1"/>
    <col min="18" max="28" width="12" style="89" hidden="1" customWidth="1"/>
    <col min="29" max="29" width="12" style="81" hidden="1" customWidth="1"/>
    <col min="30" max="30" width="12" style="81" customWidth="1"/>
    <col min="31" max="41" width="9.140625" style="81"/>
  </cols>
  <sheetData>
    <row r="1" spans="1:41" ht="15.75" x14ac:dyDescent="0.25">
      <c r="B1" s="83"/>
      <c r="C1" s="132"/>
      <c r="D1" s="110" t="s">
        <v>128</v>
      </c>
      <c r="E1" s="110" t="s">
        <v>131</v>
      </c>
      <c r="F1" s="110" t="s">
        <v>109</v>
      </c>
      <c r="G1" s="110" t="s">
        <v>230</v>
      </c>
      <c r="H1" s="110"/>
      <c r="I1" s="83"/>
      <c r="J1" s="92"/>
      <c r="K1" s="92"/>
    </row>
    <row r="2" spans="1:41" ht="15.75" x14ac:dyDescent="0.25">
      <c r="B2" s="212"/>
      <c r="C2" s="213" t="s">
        <v>129</v>
      </c>
      <c r="D2" s="214">
        <f>E218</f>
        <v>1737.75</v>
      </c>
      <c r="E2" s="214">
        <f>E220</f>
        <v>935.00000000000034</v>
      </c>
      <c r="F2" s="215">
        <f>E221</f>
        <v>0.38242536303085828</v>
      </c>
      <c r="G2" s="216">
        <f>E222</f>
        <v>1.9442572809925402</v>
      </c>
      <c r="H2" s="217" t="s">
        <v>130</v>
      </c>
      <c r="I2" s="212"/>
      <c r="J2" s="218"/>
      <c r="K2" s="218"/>
    </row>
    <row r="3" spans="1:41" x14ac:dyDescent="0.25">
      <c r="B3" s="83"/>
      <c r="C3" s="133"/>
      <c r="D3" s="83"/>
      <c r="E3" s="83"/>
      <c r="F3" s="83"/>
      <c r="G3" s="83"/>
      <c r="H3" s="83"/>
      <c r="I3" s="83"/>
      <c r="J3" s="83"/>
      <c r="K3" s="83"/>
    </row>
    <row r="4" spans="1:41" ht="20.25" x14ac:dyDescent="0.3">
      <c r="B4" s="83"/>
      <c r="C4" s="134" t="s">
        <v>142</v>
      </c>
      <c r="D4" s="91"/>
      <c r="E4" s="83"/>
      <c r="G4" s="91"/>
      <c r="H4" s="91"/>
      <c r="I4" s="91"/>
      <c r="J4" s="91"/>
      <c r="K4" s="91"/>
    </row>
    <row r="5" spans="1:41" ht="20.25" x14ac:dyDescent="0.3">
      <c r="B5" s="83"/>
      <c r="D5" s="91"/>
      <c r="F5" s="122"/>
      <c r="G5" s="91"/>
      <c r="H5" s="91"/>
      <c r="I5" s="91"/>
      <c r="J5" s="91"/>
      <c r="K5" s="91"/>
    </row>
    <row r="6" spans="1:41" ht="18" x14ac:dyDescent="0.25">
      <c r="B6" s="83"/>
      <c r="C6" s="135" t="s">
        <v>0</v>
      </c>
      <c r="D6" s="91"/>
      <c r="E6" s="91"/>
      <c r="F6" s="91"/>
      <c r="G6" s="91"/>
      <c r="H6" s="91"/>
      <c r="I6" s="91"/>
      <c r="J6" s="91"/>
      <c r="K6" s="91"/>
    </row>
    <row r="7" spans="1:41" x14ac:dyDescent="0.25">
      <c r="B7" s="83"/>
      <c r="C7" s="136" t="s">
        <v>146</v>
      </c>
      <c r="D7" s="91"/>
      <c r="E7" s="91"/>
      <c r="F7" s="91"/>
      <c r="G7" s="91"/>
      <c r="H7" s="91"/>
      <c r="I7" s="91"/>
      <c r="J7" s="91"/>
      <c r="K7" s="91"/>
    </row>
    <row r="8" spans="1:41" x14ac:dyDescent="0.25">
      <c r="B8" s="83"/>
      <c r="C8" s="138" t="s">
        <v>111</v>
      </c>
      <c r="D8" s="91"/>
      <c r="E8" s="91"/>
      <c r="F8" s="91"/>
      <c r="G8" s="91"/>
      <c r="H8" s="91"/>
      <c r="I8" s="91"/>
      <c r="J8" s="91"/>
      <c r="K8" s="91"/>
    </row>
    <row r="9" spans="1:41" x14ac:dyDescent="0.25">
      <c r="B9" s="83"/>
      <c r="C9" s="138" t="s">
        <v>112</v>
      </c>
      <c r="D9" s="91"/>
      <c r="E9" s="91"/>
      <c r="F9" s="91"/>
      <c r="G9" s="91"/>
      <c r="H9" s="91"/>
      <c r="I9" s="91"/>
      <c r="J9" s="91"/>
      <c r="K9" s="91"/>
    </row>
    <row r="10" spans="1:41" x14ac:dyDescent="0.25">
      <c r="B10" s="83"/>
      <c r="C10" s="138" t="s">
        <v>193</v>
      </c>
      <c r="D10" s="91"/>
      <c r="E10" s="91"/>
      <c r="F10" s="91"/>
      <c r="G10" s="91"/>
      <c r="H10" s="91"/>
      <c r="I10" s="91"/>
      <c r="J10" s="91"/>
      <c r="K10" s="91"/>
    </row>
    <row r="11" spans="1:41" x14ac:dyDescent="0.25">
      <c r="B11" s="83"/>
      <c r="C11" s="138" t="s">
        <v>113</v>
      </c>
      <c r="D11" s="91"/>
      <c r="E11" s="91"/>
      <c r="F11" s="91"/>
      <c r="G11" s="91"/>
      <c r="H11" s="91"/>
      <c r="I11" s="91"/>
      <c r="J11" s="91"/>
      <c r="K11" s="91"/>
    </row>
    <row r="12" spans="1:41" s="62" customFormat="1" x14ac:dyDescent="0.25">
      <c r="A12" s="88"/>
      <c r="B12" s="113"/>
      <c r="C12" s="138" t="s">
        <v>114</v>
      </c>
      <c r="D12" s="91"/>
      <c r="E12" s="91"/>
      <c r="F12" s="91"/>
      <c r="G12" s="91"/>
      <c r="H12" s="91"/>
      <c r="I12" s="91"/>
      <c r="J12" s="91"/>
      <c r="K12" s="91"/>
      <c r="L12" s="89"/>
      <c r="M12" s="89"/>
      <c r="N12" s="89"/>
      <c r="O12" s="89"/>
      <c r="P12" s="89"/>
      <c r="Q12" s="89"/>
      <c r="R12" s="89"/>
      <c r="S12" s="89"/>
      <c r="T12" s="89"/>
      <c r="U12" s="89"/>
      <c r="V12" s="89"/>
      <c r="W12" s="89"/>
      <c r="X12" s="89"/>
      <c r="Y12" s="89"/>
      <c r="Z12" s="89"/>
      <c r="AA12" s="89"/>
      <c r="AB12" s="89"/>
      <c r="AC12" s="88"/>
      <c r="AD12" s="88"/>
      <c r="AE12" s="88"/>
      <c r="AF12" s="88"/>
      <c r="AG12" s="88"/>
      <c r="AH12" s="88"/>
      <c r="AI12" s="88"/>
      <c r="AJ12" s="88"/>
      <c r="AK12" s="88"/>
      <c r="AL12" s="88"/>
      <c r="AM12" s="88"/>
      <c r="AN12" s="88"/>
      <c r="AO12" s="88"/>
    </row>
    <row r="13" spans="1:41" s="62" customFormat="1" x14ac:dyDescent="0.25">
      <c r="A13" s="88"/>
      <c r="B13" s="113"/>
      <c r="C13" s="137"/>
      <c r="D13" s="91"/>
      <c r="E13" s="91"/>
      <c r="F13" s="91"/>
      <c r="G13" s="91"/>
      <c r="H13" s="91"/>
      <c r="I13" s="91"/>
      <c r="J13" s="91"/>
      <c r="K13" s="91"/>
      <c r="L13" s="89"/>
      <c r="M13" s="89"/>
      <c r="N13" s="89"/>
      <c r="O13" s="89"/>
      <c r="P13" s="89"/>
      <c r="Q13" s="89"/>
      <c r="R13" s="89"/>
      <c r="S13" s="89"/>
      <c r="T13" s="89"/>
      <c r="U13" s="89"/>
      <c r="V13" s="89"/>
      <c r="W13" s="89"/>
      <c r="X13" s="89"/>
      <c r="Y13" s="89"/>
      <c r="Z13" s="89"/>
      <c r="AA13" s="89"/>
      <c r="AB13" s="89"/>
      <c r="AC13" s="88"/>
      <c r="AD13" s="88"/>
      <c r="AE13" s="88"/>
      <c r="AF13" s="88"/>
      <c r="AG13" s="88"/>
      <c r="AH13" s="88"/>
      <c r="AI13" s="88"/>
      <c r="AJ13" s="88"/>
      <c r="AK13" s="88"/>
      <c r="AL13" s="88"/>
      <c r="AM13" s="88"/>
      <c r="AN13" s="88"/>
      <c r="AO13" s="88"/>
    </row>
    <row r="14" spans="1:41" x14ac:dyDescent="0.25">
      <c r="B14" s="83"/>
      <c r="C14" s="136" t="s">
        <v>1</v>
      </c>
      <c r="D14" s="91"/>
      <c r="E14" s="91"/>
      <c r="F14" s="91"/>
      <c r="G14" s="91"/>
      <c r="H14" s="91"/>
      <c r="I14" s="91"/>
      <c r="J14" s="91"/>
      <c r="K14" s="91"/>
    </row>
    <row r="15" spans="1:41" x14ac:dyDescent="0.25">
      <c r="B15" s="83"/>
      <c r="C15" s="138" t="s">
        <v>144</v>
      </c>
      <c r="D15" s="91"/>
      <c r="E15" s="91"/>
      <c r="F15" s="91"/>
      <c r="G15" s="91"/>
      <c r="H15" s="91"/>
      <c r="I15" s="91"/>
      <c r="J15" s="91"/>
      <c r="K15" s="91"/>
    </row>
    <row r="16" spans="1:41" x14ac:dyDescent="0.25">
      <c r="B16" s="83"/>
      <c r="C16" s="138" t="s">
        <v>145</v>
      </c>
      <c r="D16" s="91"/>
      <c r="E16" s="91"/>
      <c r="F16" s="91"/>
      <c r="G16" s="91"/>
      <c r="H16" s="91"/>
      <c r="I16" s="91"/>
      <c r="J16" s="91"/>
      <c r="K16" s="91"/>
    </row>
    <row r="17" spans="2:11" x14ac:dyDescent="0.25">
      <c r="B17" s="83"/>
      <c r="D17" s="91"/>
      <c r="E17" s="91"/>
      <c r="F17" s="91"/>
      <c r="G17" s="91"/>
      <c r="H17" s="91"/>
      <c r="I17" s="91"/>
      <c r="J17" s="91"/>
      <c r="K17" s="91"/>
    </row>
    <row r="18" spans="2:11" ht="20.25" x14ac:dyDescent="0.3">
      <c r="B18" s="83"/>
      <c r="C18" s="139" t="s">
        <v>115</v>
      </c>
      <c r="D18" s="91"/>
      <c r="E18" s="91"/>
      <c r="F18" s="91"/>
      <c r="G18" s="91"/>
      <c r="H18" s="91"/>
      <c r="I18" s="91"/>
      <c r="J18" s="91"/>
      <c r="K18" s="91"/>
    </row>
    <row r="19" spans="2:11" x14ac:dyDescent="0.25">
      <c r="B19" s="83"/>
      <c r="C19" s="136" t="s">
        <v>116</v>
      </c>
      <c r="D19" s="91"/>
      <c r="E19" s="91"/>
      <c r="F19" s="91"/>
      <c r="G19" s="91"/>
      <c r="H19" s="91"/>
      <c r="I19" s="91"/>
      <c r="J19" s="91"/>
      <c r="K19" s="91"/>
    </row>
    <row r="20" spans="2:11" ht="12.75" customHeight="1" x14ac:dyDescent="0.25">
      <c r="B20" s="83"/>
      <c r="C20" s="137" t="s">
        <v>196</v>
      </c>
      <c r="D20" s="91"/>
      <c r="E20" s="91"/>
      <c r="F20" s="91"/>
      <c r="G20" s="91"/>
      <c r="H20" s="91"/>
      <c r="I20" s="91"/>
      <c r="J20" s="91"/>
      <c r="K20" s="91"/>
    </row>
    <row r="21" spans="2:11" ht="12.75" customHeight="1" x14ac:dyDescent="0.25">
      <c r="B21" s="83"/>
      <c r="C21" s="138" t="s">
        <v>197</v>
      </c>
      <c r="D21" s="91"/>
      <c r="E21" s="91"/>
      <c r="F21" s="91"/>
      <c r="G21" s="91"/>
      <c r="H21" s="91"/>
      <c r="I21" s="91"/>
      <c r="J21" s="91"/>
      <c r="K21" s="91"/>
    </row>
    <row r="22" spans="2:11" x14ac:dyDescent="0.25">
      <c r="B22" s="83"/>
      <c r="C22" s="136" t="s">
        <v>2</v>
      </c>
      <c r="D22" s="91"/>
      <c r="E22" s="91"/>
      <c r="F22" s="91"/>
      <c r="G22" s="91"/>
      <c r="H22" s="91"/>
      <c r="I22" s="91"/>
      <c r="J22" s="91"/>
      <c r="K22" s="91"/>
    </row>
    <row r="23" spans="2:11" x14ac:dyDescent="0.25">
      <c r="B23" s="83"/>
      <c r="C23" s="137" t="s">
        <v>143</v>
      </c>
      <c r="D23" s="91"/>
      <c r="E23" s="91"/>
      <c r="F23" s="91"/>
      <c r="G23" s="91"/>
      <c r="H23" s="91"/>
      <c r="I23" s="91"/>
      <c r="J23" s="91"/>
      <c r="K23" s="91"/>
    </row>
    <row r="24" spans="2:11" x14ac:dyDescent="0.25">
      <c r="B24" s="83"/>
      <c r="C24" s="137" t="s">
        <v>198</v>
      </c>
      <c r="D24" s="91"/>
      <c r="E24" s="91"/>
      <c r="F24" s="91"/>
      <c r="G24" s="91"/>
      <c r="H24" s="91"/>
      <c r="I24" s="91"/>
      <c r="J24" s="91"/>
      <c r="K24" s="91"/>
    </row>
    <row r="25" spans="2:11" x14ac:dyDescent="0.25">
      <c r="B25" s="83"/>
      <c r="C25" s="137"/>
      <c r="D25" s="91"/>
      <c r="E25" s="91"/>
      <c r="F25" s="91"/>
      <c r="G25" s="91"/>
      <c r="H25" s="91"/>
      <c r="I25" s="91"/>
      <c r="J25" s="91"/>
      <c r="K25" s="91"/>
    </row>
    <row r="26" spans="2:11" x14ac:dyDescent="0.25">
      <c r="B26" s="83"/>
      <c r="C26" s="136" t="s">
        <v>3</v>
      </c>
      <c r="D26" s="91"/>
      <c r="E26" s="91"/>
      <c r="F26" s="91"/>
      <c r="G26" s="91"/>
      <c r="H26" s="91"/>
      <c r="I26" s="91"/>
      <c r="J26" s="91"/>
      <c r="K26" s="91"/>
    </row>
    <row r="27" spans="2:11" x14ac:dyDescent="0.25">
      <c r="B27" s="83"/>
      <c r="C27" s="137" t="s">
        <v>4</v>
      </c>
      <c r="D27" s="91"/>
      <c r="E27" s="91"/>
      <c r="F27" s="91"/>
      <c r="G27" s="91"/>
      <c r="H27" s="91"/>
      <c r="I27" s="91"/>
      <c r="J27" s="91"/>
      <c r="K27" s="91"/>
    </row>
    <row r="28" spans="2:11" x14ac:dyDescent="0.25">
      <c r="B28" s="83"/>
      <c r="C28" s="140" t="s">
        <v>169</v>
      </c>
      <c r="D28" s="91"/>
      <c r="E28" s="91"/>
      <c r="F28" s="91"/>
      <c r="G28" s="91"/>
      <c r="H28" s="91"/>
      <c r="I28" s="91"/>
      <c r="J28" s="91"/>
      <c r="K28" s="91"/>
    </row>
    <row r="29" spans="2:11" x14ac:dyDescent="0.25">
      <c r="B29" s="83"/>
      <c r="C29" s="138" t="s">
        <v>147</v>
      </c>
      <c r="D29" s="91"/>
      <c r="E29" s="91"/>
      <c r="F29" s="91"/>
      <c r="G29" s="91"/>
      <c r="H29" s="91"/>
      <c r="I29" s="91"/>
      <c r="J29" s="91"/>
      <c r="K29" s="91"/>
    </row>
    <row r="30" spans="2:11" x14ac:dyDescent="0.25">
      <c r="B30" s="83"/>
      <c r="C30" s="140" t="s">
        <v>164</v>
      </c>
      <c r="D30" s="91"/>
      <c r="E30" s="91"/>
      <c r="F30" s="91"/>
      <c r="G30" s="91"/>
      <c r="H30" s="91"/>
      <c r="I30" s="91"/>
      <c r="J30" s="91"/>
      <c r="K30" s="91"/>
    </row>
    <row r="31" spans="2:11" x14ac:dyDescent="0.25">
      <c r="B31" s="83"/>
      <c r="C31" s="137"/>
      <c r="D31" s="91"/>
      <c r="E31" s="91"/>
      <c r="F31" s="91"/>
      <c r="G31" s="91"/>
      <c r="H31" s="91"/>
      <c r="I31" s="91"/>
      <c r="J31" s="91"/>
      <c r="K31" s="91"/>
    </row>
    <row r="32" spans="2:11" x14ac:dyDescent="0.25">
      <c r="B32" s="83"/>
      <c r="C32" s="136" t="s">
        <v>151</v>
      </c>
      <c r="D32" s="91"/>
      <c r="E32" s="91"/>
      <c r="F32" s="91"/>
      <c r="G32" s="91"/>
      <c r="H32" s="91"/>
      <c r="I32" s="91"/>
      <c r="J32" s="91"/>
      <c r="K32" s="91"/>
    </row>
    <row r="33" spans="2:11" x14ac:dyDescent="0.25">
      <c r="B33" s="83"/>
      <c r="C33" s="137" t="s">
        <v>148</v>
      </c>
      <c r="D33" s="91"/>
      <c r="E33" s="91"/>
      <c r="F33" s="91"/>
      <c r="G33" s="91"/>
      <c r="H33" s="91"/>
      <c r="I33" s="91"/>
      <c r="J33" s="91"/>
      <c r="K33" s="91"/>
    </row>
    <row r="34" spans="2:11" x14ac:dyDescent="0.25">
      <c r="B34" s="83"/>
      <c r="C34" s="137" t="s">
        <v>149</v>
      </c>
      <c r="D34" s="91"/>
      <c r="E34" s="91"/>
      <c r="F34" s="91"/>
      <c r="G34" s="91"/>
      <c r="H34" s="91"/>
      <c r="I34" s="91"/>
      <c r="J34" s="91"/>
      <c r="K34" s="91"/>
    </row>
    <row r="35" spans="2:11" x14ac:dyDescent="0.25">
      <c r="B35" s="83"/>
      <c r="C35" s="137" t="s">
        <v>150</v>
      </c>
      <c r="D35" s="91"/>
      <c r="E35" s="91"/>
      <c r="F35" s="91"/>
      <c r="G35" s="91"/>
      <c r="H35" s="91"/>
      <c r="I35" s="91"/>
      <c r="J35" s="91"/>
      <c r="K35" s="91"/>
    </row>
    <row r="36" spans="2:11" x14ac:dyDescent="0.25">
      <c r="B36" s="83"/>
      <c r="C36" s="137" t="s">
        <v>5</v>
      </c>
      <c r="D36" s="91"/>
      <c r="E36" s="91"/>
      <c r="F36" s="91"/>
      <c r="G36" s="91"/>
      <c r="H36" s="91"/>
      <c r="I36" s="91"/>
      <c r="J36" s="91"/>
      <c r="K36" s="91"/>
    </row>
    <row r="37" spans="2:11" x14ac:dyDescent="0.25">
      <c r="B37" s="83"/>
      <c r="C37" s="137"/>
      <c r="D37" s="91"/>
      <c r="E37" s="91"/>
      <c r="F37" s="91"/>
      <c r="G37" s="91"/>
      <c r="H37" s="91"/>
      <c r="I37" s="91"/>
      <c r="J37" s="91"/>
      <c r="K37" s="91"/>
    </row>
    <row r="38" spans="2:11" x14ac:dyDescent="0.25">
      <c r="B38" s="83"/>
      <c r="C38" s="137" t="s">
        <v>217</v>
      </c>
      <c r="D38" s="91"/>
      <c r="E38" s="91"/>
      <c r="F38" s="91"/>
      <c r="G38" s="91"/>
      <c r="H38" s="91"/>
      <c r="I38" s="91"/>
      <c r="J38" s="91"/>
      <c r="K38" s="91"/>
    </row>
    <row r="39" spans="2:11" x14ac:dyDescent="0.25">
      <c r="B39" s="83"/>
      <c r="C39" s="137" t="s">
        <v>218</v>
      </c>
      <c r="D39" s="91"/>
      <c r="E39" s="91"/>
      <c r="F39" s="91"/>
      <c r="G39" s="91"/>
      <c r="H39" s="91"/>
      <c r="I39" s="91"/>
      <c r="J39" s="91"/>
      <c r="K39" s="91"/>
    </row>
    <row r="40" spans="2:11" x14ac:dyDescent="0.25">
      <c r="B40" s="83"/>
      <c r="C40" s="137"/>
      <c r="D40" s="91"/>
      <c r="E40" s="91"/>
      <c r="F40" s="91"/>
      <c r="G40" s="91"/>
      <c r="H40" s="91"/>
      <c r="I40" s="91"/>
      <c r="J40" s="91"/>
      <c r="K40" s="91"/>
    </row>
    <row r="41" spans="2:11" x14ac:dyDescent="0.25">
      <c r="B41" s="83"/>
      <c r="C41" s="207" t="s">
        <v>172</v>
      </c>
      <c r="D41" s="208" t="s">
        <v>173</v>
      </c>
      <c r="E41" s="209"/>
      <c r="F41" s="91"/>
      <c r="G41" s="91"/>
      <c r="H41" s="91"/>
      <c r="I41" s="91"/>
      <c r="J41" s="91"/>
      <c r="K41" s="91"/>
    </row>
    <row r="42" spans="2:11" x14ac:dyDescent="0.25">
      <c r="B42" s="83"/>
      <c r="C42" s="208"/>
      <c r="D42" s="208" t="s">
        <v>174</v>
      </c>
      <c r="E42" s="209"/>
      <c r="F42" s="91"/>
      <c r="G42" s="91"/>
      <c r="H42" s="91"/>
      <c r="I42" s="91"/>
      <c r="J42" s="91"/>
      <c r="K42" s="91"/>
    </row>
    <row r="43" spans="2:11" x14ac:dyDescent="0.25">
      <c r="B43" s="83"/>
      <c r="C43" s="137"/>
      <c r="D43" s="137"/>
      <c r="E43" s="206"/>
      <c r="F43" s="91"/>
      <c r="G43" s="91"/>
      <c r="H43" s="91"/>
      <c r="I43" s="91"/>
      <c r="J43" s="91"/>
      <c r="K43" s="91"/>
    </row>
    <row r="44" spans="2:11" x14ac:dyDescent="0.25">
      <c r="B44" s="83"/>
      <c r="C44" s="207" t="s">
        <v>175</v>
      </c>
      <c r="D44" s="208" t="s">
        <v>176</v>
      </c>
      <c r="E44" s="209"/>
      <c r="F44" s="91"/>
      <c r="G44" s="91"/>
      <c r="H44" s="91"/>
      <c r="I44" s="91"/>
      <c r="J44" s="91"/>
      <c r="K44" s="91"/>
    </row>
    <row r="45" spans="2:11" x14ac:dyDescent="0.25">
      <c r="B45" s="83"/>
      <c r="C45" s="208"/>
      <c r="D45" s="208" t="s">
        <v>190</v>
      </c>
      <c r="E45" s="209"/>
      <c r="F45" s="91"/>
      <c r="G45" s="91"/>
      <c r="H45" s="91"/>
      <c r="I45" s="91"/>
      <c r="J45" s="91"/>
      <c r="K45" s="91"/>
    </row>
    <row r="46" spans="2:11" x14ac:dyDescent="0.25">
      <c r="B46" s="83"/>
      <c r="C46" s="208"/>
      <c r="D46" s="208"/>
      <c r="E46" s="209"/>
      <c r="F46" s="91"/>
      <c r="G46" s="91"/>
      <c r="H46" s="91"/>
      <c r="I46" s="91"/>
      <c r="J46" s="91"/>
      <c r="K46" s="91"/>
    </row>
    <row r="47" spans="2:11" x14ac:dyDescent="0.25">
      <c r="B47" s="83"/>
      <c r="C47" s="207" t="s">
        <v>181</v>
      </c>
      <c r="D47" s="208" t="s">
        <v>191</v>
      </c>
      <c r="E47" s="209"/>
      <c r="F47" s="219"/>
      <c r="G47" s="219"/>
      <c r="H47" s="220"/>
      <c r="I47" s="221"/>
      <c r="J47" s="222"/>
      <c r="K47" s="91"/>
    </row>
    <row r="48" spans="2:11" x14ac:dyDescent="0.25">
      <c r="B48" s="83"/>
      <c r="C48" s="208"/>
      <c r="D48" s="208" t="s">
        <v>182</v>
      </c>
      <c r="E48" s="209"/>
      <c r="F48" s="219"/>
      <c r="G48" s="219"/>
      <c r="H48" s="220"/>
      <c r="I48" s="221"/>
      <c r="J48" s="222"/>
      <c r="K48" s="91"/>
    </row>
    <row r="49" spans="2:11" x14ac:dyDescent="0.25">
      <c r="B49" s="83"/>
      <c r="C49" s="208"/>
      <c r="D49" s="208" t="s">
        <v>183</v>
      </c>
      <c r="E49" s="209"/>
      <c r="F49" s="219"/>
      <c r="G49" s="219"/>
      <c r="H49" s="220"/>
      <c r="I49" s="221"/>
      <c r="J49" s="222"/>
      <c r="K49" s="91"/>
    </row>
    <row r="50" spans="2:11" x14ac:dyDescent="0.25">
      <c r="B50" s="83"/>
      <c r="C50" s="208"/>
      <c r="D50" s="208" t="s">
        <v>184</v>
      </c>
      <c r="E50" s="209"/>
      <c r="F50" s="219"/>
      <c r="G50" s="219"/>
      <c r="H50" s="220"/>
      <c r="I50" s="221"/>
      <c r="J50" s="222"/>
      <c r="K50" s="91"/>
    </row>
    <row r="51" spans="2:11" x14ac:dyDescent="0.25">
      <c r="B51" s="83"/>
      <c r="C51" s="208"/>
      <c r="D51" s="208"/>
      <c r="E51" s="209"/>
      <c r="F51" s="219"/>
      <c r="G51" s="219"/>
      <c r="H51" s="220"/>
      <c r="I51" s="221"/>
      <c r="J51" s="222"/>
      <c r="K51" s="91"/>
    </row>
    <row r="52" spans="2:11" x14ac:dyDescent="0.25">
      <c r="B52" s="83"/>
      <c r="C52" s="207" t="s">
        <v>185</v>
      </c>
      <c r="D52" s="208"/>
      <c r="E52" s="209"/>
      <c r="F52" s="219"/>
      <c r="G52" s="219"/>
      <c r="H52" s="220"/>
      <c r="I52" s="221"/>
      <c r="J52" s="222"/>
      <c r="K52" s="91"/>
    </row>
    <row r="53" spans="2:11" x14ac:dyDescent="0.25">
      <c r="B53" s="83"/>
      <c r="C53" s="208"/>
      <c r="D53" s="208" t="s">
        <v>192</v>
      </c>
      <c r="E53" s="209"/>
      <c r="F53" s="219"/>
      <c r="G53" s="219"/>
      <c r="H53" s="220"/>
      <c r="I53" s="221"/>
      <c r="J53" s="222"/>
      <c r="K53" s="91"/>
    </row>
    <row r="54" spans="2:11" x14ac:dyDescent="0.25">
      <c r="B54" s="83"/>
      <c r="C54" s="208"/>
      <c r="D54" s="208" t="s">
        <v>186</v>
      </c>
      <c r="E54" s="209"/>
      <c r="F54" s="219"/>
      <c r="G54" s="219"/>
      <c r="H54" s="220"/>
      <c r="I54" s="221"/>
      <c r="J54" s="222"/>
      <c r="K54" s="91"/>
    </row>
    <row r="55" spans="2:11" x14ac:dyDescent="0.25">
      <c r="B55" s="83"/>
      <c r="C55" s="208"/>
      <c r="D55" s="208" t="s">
        <v>187</v>
      </c>
      <c r="E55" s="209"/>
      <c r="F55" s="219"/>
      <c r="G55" s="219"/>
      <c r="H55" s="220"/>
      <c r="I55" s="221"/>
      <c r="J55" s="222"/>
      <c r="K55" s="91"/>
    </row>
    <row r="56" spans="2:11" x14ac:dyDescent="0.25">
      <c r="B56" s="83"/>
      <c r="C56" s="208"/>
      <c r="D56" s="208" t="s">
        <v>188</v>
      </c>
      <c r="E56" s="209"/>
      <c r="F56" s="219"/>
      <c r="G56" s="219"/>
      <c r="H56" s="220"/>
      <c r="I56" s="221"/>
      <c r="J56" s="222"/>
      <c r="K56" s="91"/>
    </row>
    <row r="57" spans="2:11" x14ac:dyDescent="0.25">
      <c r="B57" s="83"/>
      <c r="C57" s="208"/>
      <c r="D57" s="208" t="s">
        <v>189</v>
      </c>
      <c r="E57" s="209"/>
      <c r="F57" s="219"/>
      <c r="G57" s="219"/>
      <c r="H57" s="220"/>
      <c r="I57" s="221"/>
      <c r="J57" s="222"/>
      <c r="K57" s="91"/>
    </row>
    <row r="58" spans="2:11" x14ac:dyDescent="0.25">
      <c r="B58" s="83"/>
      <c r="C58" s="208"/>
      <c r="D58" s="208"/>
      <c r="E58" s="209"/>
      <c r="F58" s="91"/>
      <c r="G58" s="91"/>
      <c r="H58" s="91"/>
      <c r="I58" s="91"/>
      <c r="J58" s="91"/>
      <c r="K58" s="91"/>
    </row>
    <row r="59" spans="2:11" x14ac:dyDescent="0.25">
      <c r="B59" s="83"/>
      <c r="D59" s="91"/>
      <c r="E59" s="91"/>
      <c r="F59" s="91"/>
      <c r="G59" s="91"/>
      <c r="H59" s="91"/>
      <c r="I59" s="91"/>
      <c r="J59" s="91"/>
      <c r="K59" s="91"/>
    </row>
    <row r="60" spans="2:11" x14ac:dyDescent="0.25">
      <c r="B60" s="83"/>
      <c r="C60" s="91"/>
      <c r="D60" s="91"/>
      <c r="E60" s="91"/>
      <c r="F60" s="91"/>
      <c r="G60" s="91"/>
      <c r="H60" s="91"/>
      <c r="I60" s="91"/>
      <c r="J60" s="91"/>
      <c r="K60" s="91"/>
    </row>
    <row r="61" spans="2:11" ht="20.25" x14ac:dyDescent="0.3">
      <c r="B61" s="82"/>
      <c r="C61" s="92"/>
      <c r="D61" s="92"/>
      <c r="E61" s="92"/>
      <c r="F61" s="122" t="s">
        <v>6</v>
      </c>
      <c r="G61" s="122"/>
      <c r="H61" s="92"/>
      <c r="I61" s="92"/>
      <c r="J61" s="92"/>
      <c r="K61" s="92"/>
    </row>
    <row r="62" spans="2:11" ht="15.75" x14ac:dyDescent="0.25">
      <c r="B62" s="82"/>
      <c r="C62" s="92"/>
      <c r="D62" s="92"/>
      <c r="E62" s="92"/>
      <c r="F62" s="123"/>
      <c r="G62" s="123"/>
      <c r="H62" s="92"/>
      <c r="I62" s="92"/>
      <c r="J62" s="92"/>
      <c r="K62" s="92"/>
    </row>
    <row r="63" spans="2:11" ht="18" x14ac:dyDescent="0.25">
      <c r="B63" s="82"/>
      <c r="C63" s="92"/>
      <c r="D63" s="92"/>
      <c r="E63" s="92"/>
      <c r="F63" s="124" t="s">
        <v>7</v>
      </c>
      <c r="G63" s="124"/>
      <c r="H63" s="92"/>
      <c r="I63" s="92"/>
      <c r="J63" s="92"/>
      <c r="K63" s="92"/>
    </row>
    <row r="64" spans="2:11" ht="18" x14ac:dyDescent="0.25">
      <c r="B64" s="83"/>
      <c r="C64" s="92"/>
      <c r="D64" s="92"/>
      <c r="E64" s="92"/>
      <c r="F64" s="124"/>
      <c r="G64" s="124"/>
      <c r="H64" s="92"/>
      <c r="I64" s="92"/>
      <c r="J64" s="92"/>
      <c r="K64" s="92"/>
    </row>
    <row r="65" spans="2:11" ht="15.75" x14ac:dyDescent="0.25">
      <c r="B65" s="82"/>
      <c r="C65" s="1"/>
      <c r="D65" s="1"/>
      <c r="E65" s="1"/>
      <c r="F65" s="2"/>
      <c r="G65" s="2"/>
      <c r="H65" s="1"/>
      <c r="I65" s="1"/>
      <c r="J65" s="1"/>
      <c r="K65" s="1"/>
    </row>
    <row r="66" spans="2:11" ht="15.75" x14ac:dyDescent="0.25">
      <c r="B66" s="82"/>
      <c r="C66" s="1" t="s">
        <v>8</v>
      </c>
      <c r="D66" s="189"/>
      <c r="E66" s="154"/>
      <c r="F66" s="154"/>
      <c r="G66" s="155"/>
      <c r="H66" s="184" t="s">
        <v>9</v>
      </c>
      <c r="I66" s="340">
        <f ca="1">NOW()</f>
        <v>41283.403063773148</v>
      </c>
      <c r="J66" s="341"/>
      <c r="K66" s="1"/>
    </row>
    <row r="67" spans="2:11" ht="15.75" x14ac:dyDescent="0.25">
      <c r="B67" s="82"/>
      <c r="C67" s="1" t="s">
        <v>10</v>
      </c>
      <c r="D67" s="189"/>
      <c r="E67" s="154"/>
      <c r="F67" s="154"/>
      <c r="G67" s="155"/>
      <c r="H67" s="5"/>
      <c r="I67" s="6"/>
      <c r="J67" s="1"/>
      <c r="K67" s="1"/>
    </row>
    <row r="68" spans="2:11" ht="15.75" x14ac:dyDescent="0.25">
      <c r="B68" s="82"/>
      <c r="C68" s="1" t="s">
        <v>11</v>
      </c>
      <c r="D68" s="189"/>
      <c r="E68" s="154"/>
      <c r="F68" s="154"/>
      <c r="G68" s="155"/>
      <c r="H68" s="5"/>
      <c r="I68" s="6"/>
      <c r="J68" s="1"/>
      <c r="K68" s="1"/>
    </row>
    <row r="69" spans="2:11" ht="15.75" x14ac:dyDescent="0.25">
      <c r="B69" s="82"/>
      <c r="C69" s="1" t="s">
        <v>12</v>
      </c>
      <c r="D69" s="189"/>
      <c r="E69" s="154"/>
      <c r="F69" s="154"/>
      <c r="G69" s="155"/>
      <c r="H69" s="5"/>
      <c r="I69" s="5"/>
      <c r="J69" s="5"/>
      <c r="K69" s="5"/>
    </row>
    <row r="70" spans="2:11" ht="15.75" x14ac:dyDescent="0.25">
      <c r="B70" s="82"/>
      <c r="C70" s="160"/>
      <c r="D70" s="164"/>
      <c r="E70" s="165"/>
      <c r="F70" s="166"/>
      <c r="G70" s="166"/>
      <c r="H70" s="166"/>
      <c r="I70" s="166"/>
      <c r="J70" s="166"/>
      <c r="K70" s="166"/>
    </row>
    <row r="71" spans="2:11" ht="15.75" x14ac:dyDescent="0.25">
      <c r="B71" s="82"/>
      <c r="C71" s="160"/>
      <c r="D71" s="160"/>
      <c r="E71" s="160"/>
      <c r="F71" s="166"/>
      <c r="G71" s="166"/>
      <c r="H71" s="166"/>
      <c r="I71" s="166"/>
      <c r="J71" s="166"/>
      <c r="K71" s="166"/>
    </row>
    <row r="72" spans="2:11" ht="15.75" x14ac:dyDescent="0.25">
      <c r="B72" s="82"/>
      <c r="C72" s="1" t="s">
        <v>15</v>
      </c>
      <c r="D72" s="12"/>
      <c r="E72" s="253"/>
      <c r="F72" s="5" t="s">
        <v>13</v>
      </c>
      <c r="G72" s="8"/>
      <c r="H72" s="9"/>
      <c r="I72" s="10"/>
      <c r="J72" s="82"/>
      <c r="K72" s="82"/>
    </row>
    <row r="73" spans="2:11" ht="15.75" x14ac:dyDescent="0.25">
      <c r="B73" s="82"/>
      <c r="C73" s="1"/>
      <c r="D73" s="12"/>
      <c r="E73" s="160"/>
      <c r="F73" s="160"/>
      <c r="G73" s="254"/>
      <c r="H73" s="160"/>
      <c r="I73" s="160"/>
      <c r="J73" s="162"/>
      <c r="K73" s="162"/>
    </row>
    <row r="74" spans="2:11" ht="15.75" x14ac:dyDescent="0.25">
      <c r="B74" s="82"/>
      <c r="C74" s="1"/>
      <c r="D74" s="15" t="s">
        <v>16</v>
      </c>
      <c r="E74" s="160"/>
      <c r="F74" s="160"/>
      <c r="G74" s="160"/>
      <c r="H74" s="160"/>
      <c r="I74" s="160"/>
      <c r="J74" s="161"/>
      <c r="K74" s="161"/>
    </row>
    <row r="75" spans="2:11" ht="15.75" x14ac:dyDescent="0.25">
      <c r="B75" s="82"/>
      <c r="C75" s="1" t="s">
        <v>17</v>
      </c>
      <c r="D75" s="232"/>
      <c r="E75" s="160"/>
      <c r="F75" s="160"/>
      <c r="G75" s="160"/>
      <c r="H75" s="160"/>
      <c r="I75" s="160"/>
      <c r="J75" s="160"/>
      <c r="K75" s="160"/>
    </row>
    <row r="76" spans="2:11" ht="15.75" x14ac:dyDescent="0.25">
      <c r="B76" s="82"/>
      <c r="C76" s="1" t="s">
        <v>18</v>
      </c>
      <c r="D76" s="232"/>
      <c r="E76" s="160"/>
      <c r="F76" s="160"/>
      <c r="G76" s="160"/>
      <c r="H76" s="160"/>
      <c r="I76" s="160"/>
      <c r="J76" s="160"/>
      <c r="K76" s="160"/>
    </row>
    <row r="77" spans="2:11" ht="15.75" x14ac:dyDescent="0.25">
      <c r="B77" s="82"/>
      <c r="C77" s="1" t="s">
        <v>19</v>
      </c>
      <c r="D77" s="232"/>
      <c r="E77" s="160"/>
      <c r="F77" s="160"/>
      <c r="G77" s="160"/>
      <c r="H77" s="160"/>
      <c r="I77" s="160"/>
      <c r="J77" s="160"/>
      <c r="K77" s="160"/>
    </row>
    <row r="78" spans="2:11" ht="15.75" x14ac:dyDescent="0.25">
      <c r="B78" s="82"/>
      <c r="C78" s="1" t="s">
        <v>20</v>
      </c>
      <c r="D78" s="232"/>
      <c r="E78" s="160"/>
      <c r="F78" s="160"/>
      <c r="G78" s="160"/>
      <c r="H78" s="160"/>
      <c r="I78" s="160"/>
      <c r="J78" s="160"/>
      <c r="K78" s="160"/>
    </row>
    <row r="79" spans="2:11" ht="15.75" x14ac:dyDescent="0.25">
      <c r="B79" s="82"/>
      <c r="C79" s="1" t="s">
        <v>21</v>
      </c>
      <c r="D79" s="232"/>
      <c r="E79" s="160"/>
      <c r="F79" s="160"/>
      <c r="G79" s="160"/>
      <c r="H79" s="160"/>
      <c r="I79" s="160"/>
      <c r="J79" s="160"/>
      <c r="K79" s="160"/>
    </row>
    <row r="80" spans="2:11" ht="15.75" x14ac:dyDescent="0.25">
      <c r="B80" s="82"/>
      <c r="C80" s="1" t="s">
        <v>22</v>
      </c>
      <c r="D80" s="232"/>
      <c r="E80" s="160"/>
      <c r="F80" s="160"/>
      <c r="G80" s="160"/>
      <c r="H80" s="160"/>
      <c r="I80" s="160"/>
      <c r="J80" s="160"/>
      <c r="K80" s="160"/>
    </row>
    <row r="81" spans="2:11" ht="15.75" x14ac:dyDescent="0.25">
      <c r="B81" s="82"/>
      <c r="C81" s="160"/>
      <c r="D81" s="160"/>
      <c r="E81" s="160"/>
      <c r="F81" s="161"/>
      <c r="G81" s="161"/>
      <c r="H81" s="160"/>
      <c r="I81" s="160"/>
      <c r="J81" s="160"/>
      <c r="K81" s="160"/>
    </row>
    <row r="82" spans="2:11" ht="15.75" x14ac:dyDescent="0.25">
      <c r="B82" s="82"/>
      <c r="C82" s="160"/>
      <c r="D82" s="160"/>
      <c r="E82" s="160"/>
      <c r="F82" s="160"/>
      <c r="G82" s="160"/>
      <c r="H82" s="160"/>
      <c r="I82" s="160"/>
      <c r="J82" s="160"/>
      <c r="K82" s="160"/>
    </row>
    <row r="83" spans="2:11" ht="15.75" x14ac:dyDescent="0.25">
      <c r="B83" s="82"/>
      <c r="C83" s="160"/>
      <c r="D83" s="160"/>
      <c r="E83" s="160"/>
      <c r="F83" s="161"/>
      <c r="G83" s="161"/>
      <c r="H83" s="160"/>
      <c r="I83" s="160"/>
      <c r="J83" s="160"/>
      <c r="K83" s="160"/>
    </row>
    <row r="84" spans="2:11" ht="15.75" x14ac:dyDescent="0.25">
      <c r="B84" s="82"/>
      <c r="C84" s="160" t="s">
        <v>23</v>
      </c>
      <c r="D84" s="160"/>
      <c r="E84" s="160"/>
      <c r="F84" s="160"/>
      <c r="G84" s="160"/>
      <c r="H84" s="163"/>
      <c r="I84" s="160"/>
      <c r="J84" s="160"/>
      <c r="K84" s="160"/>
    </row>
    <row r="85" spans="2:11" ht="15.75" x14ac:dyDescent="0.25">
      <c r="B85" s="82"/>
      <c r="C85" s="16" t="s">
        <v>24</v>
      </c>
      <c r="D85" s="187" t="s">
        <v>157</v>
      </c>
      <c r="E85" s="233" t="s">
        <v>25</v>
      </c>
      <c r="F85" s="233" t="s">
        <v>26</v>
      </c>
      <c r="G85" s="234" t="s">
        <v>27</v>
      </c>
      <c r="H85" s="92"/>
      <c r="I85" s="188" t="s">
        <v>127</v>
      </c>
      <c r="J85" s="1"/>
      <c r="K85" s="1"/>
    </row>
    <row r="86" spans="2:11" ht="15.75" x14ac:dyDescent="0.25">
      <c r="B86" s="82"/>
      <c r="C86" s="17" t="s">
        <v>28</v>
      </c>
      <c r="D86" s="18" t="s">
        <v>158</v>
      </c>
      <c r="E86" s="18"/>
      <c r="F86" s="18"/>
      <c r="G86" s="18"/>
      <c r="H86" s="18"/>
      <c r="I86" s="19"/>
      <c r="J86" s="1"/>
      <c r="K86" s="1"/>
    </row>
    <row r="87" spans="2:11" ht="15.75" x14ac:dyDescent="0.25">
      <c r="B87" s="82"/>
      <c r="C87" s="17" t="s">
        <v>29</v>
      </c>
      <c r="D87" s="18"/>
      <c r="E87" s="18"/>
      <c r="F87" s="18"/>
      <c r="G87" s="18"/>
      <c r="H87" s="18"/>
      <c r="I87" s="19"/>
      <c r="J87" s="1"/>
      <c r="K87" s="1"/>
    </row>
    <row r="88" spans="2:11" ht="15.75" x14ac:dyDescent="0.25">
      <c r="B88" s="82"/>
      <c r="C88" s="261" t="s">
        <v>30</v>
      </c>
      <c r="D88" s="20"/>
      <c r="E88" s="20"/>
      <c r="F88" s="20"/>
      <c r="G88" s="20"/>
      <c r="H88" s="20"/>
      <c r="I88" s="21"/>
      <c r="J88" s="1"/>
      <c r="K88" s="1"/>
    </row>
    <row r="89" spans="2:11" ht="15.75" x14ac:dyDescent="0.25">
      <c r="B89" s="82"/>
      <c r="C89" s="11" t="s">
        <v>14</v>
      </c>
      <c r="D89" s="1"/>
      <c r="E89" s="1"/>
      <c r="F89" s="11"/>
      <c r="G89" s="11"/>
      <c r="H89" s="1"/>
      <c r="I89" s="1"/>
      <c r="J89" s="1"/>
      <c r="K89" s="1"/>
    </row>
    <row r="90" spans="2:11" ht="15.75" x14ac:dyDescent="0.25">
      <c r="B90" s="82"/>
      <c r="C90" s="1" t="s">
        <v>31</v>
      </c>
      <c r="D90" s="1"/>
      <c r="E90" s="7"/>
      <c r="F90" s="22"/>
      <c r="G90" s="22"/>
      <c r="H90" s="22"/>
      <c r="I90" s="23"/>
      <c r="J90" s="1"/>
      <c r="K90" s="1"/>
    </row>
    <row r="91" spans="2:11" ht="15.75" x14ac:dyDescent="0.25">
      <c r="B91" s="82"/>
      <c r="C91" s="1"/>
      <c r="D91" s="1"/>
      <c r="E91" s="13"/>
      <c r="F91" s="13"/>
      <c r="G91" s="13"/>
      <c r="H91" s="14"/>
      <c r="I91" s="14"/>
      <c r="J91" s="1"/>
      <c r="K91" s="1"/>
    </row>
    <row r="92" spans="2:11" ht="15.75" x14ac:dyDescent="0.25">
      <c r="B92" s="82"/>
      <c r="C92" s="1" t="s">
        <v>32</v>
      </c>
      <c r="D92" s="1"/>
      <c r="E92" s="7"/>
      <c r="F92" s="22"/>
      <c r="G92" s="22"/>
      <c r="H92" s="22"/>
      <c r="I92" s="23"/>
      <c r="J92" s="1"/>
      <c r="K92" s="1"/>
    </row>
    <row r="93" spans="2:11" ht="15.75" x14ac:dyDescent="0.25">
      <c r="B93" s="82"/>
      <c r="C93" s="1"/>
      <c r="D93" s="1"/>
      <c r="E93" s="173"/>
      <c r="F93" s="231"/>
      <c r="G93" s="231"/>
      <c r="H93" s="231"/>
      <c r="I93" s="231"/>
      <c r="J93" s="1"/>
      <c r="K93" s="1"/>
    </row>
    <row r="94" spans="2:11" ht="15.75" x14ac:dyDescent="0.25">
      <c r="B94" s="82"/>
      <c r="C94" s="1" t="s">
        <v>194</v>
      </c>
      <c r="D94" s="1"/>
      <c r="E94" s="16"/>
      <c r="F94" s="225"/>
      <c r="G94" s="225"/>
      <c r="H94" s="225"/>
      <c r="I94" s="226"/>
      <c r="J94" s="1"/>
      <c r="K94" s="1"/>
    </row>
    <row r="95" spans="2:11" ht="15.75" x14ac:dyDescent="0.25">
      <c r="B95" s="82"/>
      <c r="C95" s="230" t="s">
        <v>195</v>
      </c>
      <c r="D95" s="1"/>
      <c r="E95" s="227"/>
      <c r="F95" s="228"/>
      <c r="G95" s="228"/>
      <c r="H95" s="228"/>
      <c r="I95" s="229"/>
      <c r="J95" s="1"/>
      <c r="K95" s="1"/>
    </row>
    <row r="96" spans="2:11" ht="15.75" x14ac:dyDescent="0.25">
      <c r="B96" s="82"/>
      <c r="C96" s="1"/>
      <c r="D96" s="1"/>
      <c r="E96" s="39"/>
      <c r="F96" s="224"/>
      <c r="G96" s="224"/>
      <c r="H96" s="224"/>
      <c r="I96" s="224"/>
      <c r="J96" s="1"/>
      <c r="K96" s="1"/>
    </row>
    <row r="97" spans="2:11" ht="15.75" x14ac:dyDescent="0.25">
      <c r="B97" s="82"/>
      <c r="C97" s="1"/>
      <c r="D97" s="1"/>
      <c r="E97" s="1"/>
      <c r="F97" s="1"/>
      <c r="G97" s="1"/>
      <c r="H97" s="24"/>
      <c r="I97" s="24"/>
      <c r="J97" s="1"/>
      <c r="K97" s="1"/>
    </row>
    <row r="98" spans="2:11" ht="15.75" x14ac:dyDescent="0.25">
      <c r="B98" s="83"/>
      <c r="C98" s="92"/>
      <c r="D98" s="92"/>
      <c r="E98" s="92"/>
      <c r="F98" s="92"/>
      <c r="G98" s="92"/>
      <c r="H98" s="185"/>
      <c r="I98" s="185"/>
      <c r="J98" s="92"/>
      <c r="K98" s="92"/>
    </row>
    <row r="99" spans="2:11" ht="15.75" x14ac:dyDescent="0.25">
      <c r="B99" s="83"/>
      <c r="C99" s="92"/>
      <c r="D99" s="92"/>
      <c r="E99" s="92"/>
      <c r="F99" s="92"/>
      <c r="G99" s="92"/>
      <c r="H99" s="185"/>
      <c r="I99" s="185"/>
      <c r="J99" s="92"/>
      <c r="K99" s="92"/>
    </row>
    <row r="100" spans="2:11" ht="18" x14ac:dyDescent="0.25">
      <c r="B100" s="83"/>
      <c r="C100" s="92"/>
      <c r="D100" s="92"/>
      <c r="E100" s="92"/>
      <c r="F100" s="124" t="s">
        <v>33</v>
      </c>
      <c r="G100" s="92"/>
      <c r="H100" s="185"/>
      <c r="I100" s="185"/>
      <c r="J100" s="92"/>
      <c r="K100" s="92"/>
    </row>
    <row r="101" spans="2:11" x14ac:dyDescent="0.25">
      <c r="B101" s="83"/>
      <c r="C101" s="83"/>
      <c r="D101" s="83"/>
      <c r="E101" s="83"/>
      <c r="G101" s="83"/>
      <c r="H101" s="83"/>
      <c r="I101" s="83"/>
      <c r="J101" s="83"/>
      <c r="K101" s="83"/>
    </row>
    <row r="102" spans="2:11" ht="18" x14ac:dyDescent="0.25">
      <c r="B102" s="82"/>
      <c r="C102" s="25"/>
      <c r="D102" s="25"/>
      <c r="E102" s="25"/>
      <c r="F102" s="82"/>
      <c r="G102" s="3"/>
      <c r="H102" s="26"/>
      <c r="I102" s="26"/>
      <c r="J102" s="26"/>
      <c r="K102" s="26"/>
    </row>
    <row r="103" spans="2:11" ht="15.75" x14ac:dyDescent="0.25">
      <c r="B103" s="82"/>
      <c r="C103" s="25"/>
      <c r="D103" s="25"/>
      <c r="E103" s="25"/>
      <c r="F103" s="2"/>
      <c r="G103" s="2"/>
      <c r="H103" s="26"/>
      <c r="I103" s="26"/>
      <c r="J103" s="26"/>
      <c r="K103" s="26"/>
    </row>
    <row r="104" spans="2:11" ht="15.75" x14ac:dyDescent="0.25">
      <c r="B104" s="82"/>
      <c r="C104" s="25" t="s">
        <v>34</v>
      </c>
      <c r="D104" s="189"/>
      <c r="E104" s="154"/>
      <c r="F104" s="154"/>
      <c r="G104" s="155"/>
      <c r="H104" s="183" t="s">
        <v>9</v>
      </c>
      <c r="I104" s="340">
        <f ca="1">NOW()</f>
        <v>41283.403063773148</v>
      </c>
      <c r="J104" s="341"/>
      <c r="K104" s="27"/>
    </row>
    <row r="105" spans="2:11" ht="15.75" x14ac:dyDescent="0.25">
      <c r="B105" s="82"/>
      <c r="C105" s="25" t="s">
        <v>10</v>
      </c>
      <c r="D105" s="189"/>
      <c r="E105" s="154"/>
      <c r="F105" s="154"/>
      <c r="G105" s="155"/>
      <c r="H105" s="26"/>
      <c r="I105" s="28"/>
      <c r="J105" s="27"/>
      <c r="K105" s="27"/>
    </row>
    <row r="106" spans="2:11" ht="15.75" x14ac:dyDescent="0.25">
      <c r="B106" s="82"/>
      <c r="C106" s="25" t="s">
        <v>11</v>
      </c>
      <c r="D106" s="189"/>
      <c r="E106" s="154"/>
      <c r="F106" s="154"/>
      <c r="G106" s="155"/>
      <c r="H106" s="26"/>
      <c r="I106" s="28"/>
      <c r="J106" s="27"/>
      <c r="K106" s="27"/>
    </row>
    <row r="107" spans="2:11" ht="15.75" x14ac:dyDescent="0.25">
      <c r="B107" s="82"/>
      <c r="C107" s="25" t="s">
        <v>12</v>
      </c>
      <c r="D107" s="189"/>
      <c r="E107" s="154"/>
      <c r="F107" s="154"/>
      <c r="G107" s="155"/>
      <c r="H107" s="26"/>
      <c r="I107" s="28"/>
      <c r="J107" s="27"/>
      <c r="K107" s="27"/>
    </row>
    <row r="108" spans="2:11" ht="15.75" x14ac:dyDescent="0.25">
      <c r="B108" s="82"/>
      <c r="C108" s="25"/>
      <c r="D108" s="93"/>
      <c r="E108" s="29"/>
      <c r="F108" s="26"/>
      <c r="G108" s="26"/>
      <c r="H108" s="26"/>
      <c r="I108" s="27"/>
      <c r="J108" s="27"/>
      <c r="K108" s="27"/>
    </row>
    <row r="109" spans="2:11" ht="15.75" x14ac:dyDescent="0.25">
      <c r="B109" s="82"/>
      <c r="C109" s="46" t="s">
        <v>165</v>
      </c>
      <c r="D109" s="47"/>
      <c r="E109" s="82"/>
      <c r="F109" s="48" t="s">
        <v>44</v>
      </c>
      <c r="G109" s="48" t="s">
        <v>45</v>
      </c>
      <c r="H109" s="26"/>
      <c r="I109" s="49"/>
      <c r="J109" s="50"/>
      <c r="K109" s="50"/>
    </row>
    <row r="110" spans="2:11" ht="15.75" x14ac:dyDescent="0.25">
      <c r="B110" s="82"/>
      <c r="C110" s="47" t="s">
        <v>166</v>
      </c>
      <c r="D110" s="205"/>
      <c r="E110" s="275"/>
      <c r="F110" s="243"/>
      <c r="G110" s="51"/>
      <c r="H110" s="26"/>
      <c r="I110" s="49">
        <f>G110*F110</f>
        <v>0</v>
      </c>
      <c r="J110" s="50"/>
      <c r="K110" s="50"/>
    </row>
    <row r="111" spans="2:11" ht="15.75" x14ac:dyDescent="0.25">
      <c r="B111" s="82"/>
      <c r="C111" s="47" t="s">
        <v>46</v>
      </c>
      <c r="D111" s="205"/>
      <c r="E111" s="276"/>
      <c r="F111" s="243"/>
      <c r="G111" s="51"/>
      <c r="H111" s="26"/>
      <c r="I111" s="49">
        <f>G111*F111</f>
        <v>0</v>
      </c>
      <c r="J111" s="50"/>
      <c r="K111" s="50"/>
    </row>
    <row r="112" spans="2:11" ht="15.75" x14ac:dyDescent="0.25">
      <c r="B112" s="82"/>
      <c r="C112" s="47" t="s">
        <v>47</v>
      </c>
      <c r="D112" s="205"/>
      <c r="E112" s="276"/>
      <c r="F112" s="243"/>
      <c r="G112" s="51"/>
      <c r="H112" s="26"/>
      <c r="I112" s="49">
        <f>G112*F112</f>
        <v>0</v>
      </c>
      <c r="J112" s="50"/>
      <c r="K112" s="50"/>
    </row>
    <row r="113" spans="2:11" ht="15.75" x14ac:dyDescent="0.25">
      <c r="B113" s="82"/>
      <c r="C113" s="47" t="s">
        <v>48</v>
      </c>
      <c r="D113" s="205"/>
      <c r="E113" s="276"/>
      <c r="F113" s="243"/>
      <c r="G113" s="51"/>
      <c r="H113" s="26"/>
      <c r="I113" s="49">
        <f>G113*F113</f>
        <v>0</v>
      </c>
      <c r="J113" s="50"/>
      <c r="K113" s="50"/>
    </row>
    <row r="114" spans="2:11" ht="15.75" x14ac:dyDescent="0.25">
      <c r="B114" s="82"/>
      <c r="C114" s="25" t="s">
        <v>49</v>
      </c>
      <c r="D114" s="25"/>
      <c r="E114" s="82"/>
      <c r="F114" s="26"/>
      <c r="G114" s="45"/>
      <c r="H114" s="26"/>
      <c r="I114" s="37">
        <f>G114</f>
        <v>0</v>
      </c>
      <c r="J114" s="38">
        <f>SUM(I110:I114)</f>
        <v>0</v>
      </c>
      <c r="K114" s="42"/>
    </row>
    <row r="115" spans="2:11" ht="15.75" x14ac:dyDescent="0.25">
      <c r="B115" s="82"/>
      <c r="C115" s="25"/>
      <c r="D115" s="30"/>
      <c r="E115" s="29"/>
      <c r="F115" s="26"/>
      <c r="G115" s="26"/>
      <c r="H115" s="26"/>
      <c r="I115" s="27"/>
      <c r="J115" s="27"/>
      <c r="K115" s="27"/>
    </row>
    <row r="116" spans="2:11" ht="15.75" x14ac:dyDescent="0.25">
      <c r="B116" s="82"/>
      <c r="C116" s="31" t="s">
        <v>35</v>
      </c>
      <c r="D116" s="25"/>
      <c r="E116" s="26" t="s">
        <v>36</v>
      </c>
      <c r="F116" s="25" t="s">
        <v>37</v>
      </c>
      <c r="G116" s="25"/>
      <c r="H116" s="32"/>
      <c r="I116" s="26" t="s">
        <v>38</v>
      </c>
      <c r="J116" s="26"/>
      <c r="K116" s="26"/>
    </row>
    <row r="117" spans="2:11" ht="15.75" x14ac:dyDescent="0.25">
      <c r="B117" s="82"/>
      <c r="C117" s="4" t="s">
        <v>39</v>
      </c>
      <c r="D117" s="33"/>
      <c r="E117" s="34">
        <v>1</v>
      </c>
      <c r="F117" s="35">
        <v>800</v>
      </c>
      <c r="G117" s="41"/>
      <c r="H117" s="32"/>
      <c r="I117" s="36">
        <f>E117*F117</f>
        <v>800</v>
      </c>
      <c r="J117" s="26"/>
      <c r="K117" s="26"/>
    </row>
    <row r="118" spans="2:11" ht="15.75" x14ac:dyDescent="0.25">
      <c r="B118" s="82"/>
      <c r="C118" s="4" t="s">
        <v>40</v>
      </c>
      <c r="D118" s="33"/>
      <c r="E118" s="34"/>
      <c r="F118" s="35"/>
      <c r="G118" s="41"/>
      <c r="H118" s="32"/>
      <c r="I118" s="36">
        <f>E118*F118</f>
        <v>0</v>
      </c>
      <c r="J118" s="26"/>
      <c r="K118" s="26"/>
    </row>
    <row r="119" spans="2:11" ht="15.75" x14ac:dyDescent="0.25">
      <c r="B119" s="82"/>
      <c r="C119" s="4" t="s">
        <v>41</v>
      </c>
      <c r="D119" s="33"/>
      <c r="E119" s="34"/>
      <c r="F119" s="35"/>
      <c r="G119" s="41"/>
      <c r="H119" s="32"/>
      <c r="I119" s="36">
        <f>E119*F119</f>
        <v>0</v>
      </c>
      <c r="J119" s="26"/>
      <c r="K119" s="26"/>
    </row>
    <row r="120" spans="2:11" ht="15.75" x14ac:dyDescent="0.25">
      <c r="B120" s="82"/>
      <c r="C120" s="4" t="s">
        <v>42</v>
      </c>
      <c r="D120" s="33"/>
      <c r="E120" s="34"/>
      <c r="F120" s="35"/>
      <c r="G120" s="41"/>
      <c r="H120" s="32"/>
      <c r="I120" s="36">
        <f>E120*F120</f>
        <v>0</v>
      </c>
      <c r="J120" s="26"/>
      <c r="K120" s="26"/>
    </row>
    <row r="121" spans="2:11" ht="15.75" x14ac:dyDescent="0.25">
      <c r="B121" s="82"/>
      <c r="C121" s="7"/>
      <c r="D121" s="33"/>
      <c r="E121" s="34"/>
      <c r="F121" s="35"/>
      <c r="G121" s="41"/>
      <c r="H121" s="26"/>
      <c r="I121" s="37">
        <f>E121*F121</f>
        <v>0</v>
      </c>
      <c r="J121" s="38">
        <f>SUM(I117:I121)</f>
        <v>800</v>
      </c>
      <c r="K121" s="42"/>
    </row>
    <row r="122" spans="2:11" ht="15.75" x14ac:dyDescent="0.25">
      <c r="B122" s="82"/>
      <c r="C122" s="39"/>
      <c r="D122" s="39"/>
      <c r="E122" s="40"/>
      <c r="F122" s="41"/>
      <c r="G122" s="41"/>
      <c r="H122" s="26"/>
      <c r="I122" s="36"/>
      <c r="J122" s="42"/>
      <c r="K122" s="42"/>
    </row>
    <row r="123" spans="2:11" ht="15.75" x14ac:dyDescent="0.25">
      <c r="B123" s="82"/>
      <c r="C123" s="43" t="s">
        <v>43</v>
      </c>
      <c r="D123" s="39"/>
      <c r="E123" s="44"/>
      <c r="F123" s="35"/>
      <c r="G123" s="40"/>
      <c r="H123" s="26"/>
      <c r="I123" s="180"/>
      <c r="J123" s="38">
        <f>F123</f>
        <v>0</v>
      </c>
      <c r="K123" s="42"/>
    </row>
    <row r="124" spans="2:11" ht="15.75" x14ac:dyDescent="0.25">
      <c r="B124" s="82"/>
      <c r="C124" s="39"/>
      <c r="D124" s="39"/>
      <c r="E124" s="40"/>
      <c r="F124" s="41"/>
      <c r="G124" s="41"/>
      <c r="H124" s="26"/>
      <c r="I124" s="36"/>
      <c r="J124" s="42"/>
      <c r="K124" s="42"/>
    </row>
    <row r="125" spans="2:11" ht="15.75" x14ac:dyDescent="0.25">
      <c r="B125" s="82"/>
      <c r="C125" s="52" t="s">
        <v>50</v>
      </c>
      <c r="D125" s="30"/>
      <c r="E125" s="53"/>
      <c r="F125" s="53"/>
      <c r="G125" s="53"/>
      <c r="H125" s="26"/>
      <c r="I125" s="49"/>
      <c r="J125" s="50"/>
      <c r="K125" s="50"/>
    </row>
    <row r="126" spans="2:11" ht="30" x14ac:dyDescent="0.25">
      <c r="B126" s="82"/>
      <c r="C126" s="54" t="s">
        <v>51</v>
      </c>
      <c r="D126" s="54" t="s">
        <v>52</v>
      </c>
      <c r="E126" s="64" t="s">
        <v>121</v>
      </c>
      <c r="F126" s="63" t="s">
        <v>122</v>
      </c>
      <c r="G126" s="32" t="s">
        <v>53</v>
      </c>
      <c r="H126" s="32" t="s">
        <v>54</v>
      </c>
      <c r="I126" s="49"/>
      <c r="J126" s="50"/>
      <c r="K126" s="50"/>
    </row>
    <row r="127" spans="2:11" ht="15.75" x14ac:dyDescent="0.25">
      <c r="B127" s="82"/>
      <c r="C127" s="55"/>
      <c r="D127" s="55"/>
      <c r="E127" s="156"/>
      <c r="F127" s="156"/>
      <c r="G127" s="56"/>
      <c r="H127" s="57"/>
      <c r="I127" s="49">
        <f t="shared" ref="I127:I133" si="0">H127*G127</f>
        <v>0</v>
      </c>
      <c r="J127" s="50"/>
      <c r="K127" s="50"/>
    </row>
    <row r="128" spans="2:11" ht="15.75" x14ac:dyDescent="0.25">
      <c r="B128" s="82"/>
      <c r="C128" s="55"/>
      <c r="D128" s="55"/>
      <c r="E128" s="156"/>
      <c r="F128" s="156"/>
      <c r="G128" s="56"/>
      <c r="H128" s="57"/>
      <c r="I128" s="49">
        <f t="shared" si="0"/>
        <v>0</v>
      </c>
      <c r="J128" s="50"/>
      <c r="K128" s="50"/>
    </row>
    <row r="129" spans="2:11" ht="15.75" x14ac:dyDescent="0.25">
      <c r="B129" s="82"/>
      <c r="C129" s="55"/>
      <c r="D129" s="55"/>
      <c r="E129" s="156"/>
      <c r="F129" s="156"/>
      <c r="G129" s="56"/>
      <c r="H129" s="57"/>
      <c r="I129" s="49">
        <f t="shared" si="0"/>
        <v>0</v>
      </c>
      <c r="J129" s="50"/>
      <c r="K129" s="50"/>
    </row>
    <row r="130" spans="2:11" ht="15.75" x14ac:dyDescent="0.25">
      <c r="B130" s="82"/>
      <c r="C130" s="55"/>
      <c r="D130" s="55"/>
      <c r="E130" s="156"/>
      <c r="F130" s="156"/>
      <c r="G130" s="56"/>
      <c r="H130" s="57"/>
      <c r="I130" s="49">
        <f t="shared" si="0"/>
        <v>0</v>
      </c>
      <c r="J130" s="50"/>
      <c r="K130" s="50"/>
    </row>
    <row r="131" spans="2:11" ht="15.75" x14ac:dyDescent="0.25">
      <c r="B131" s="82"/>
      <c r="C131" s="55"/>
      <c r="D131" s="55"/>
      <c r="E131" s="156"/>
      <c r="F131" s="156"/>
      <c r="G131" s="56"/>
      <c r="H131" s="57"/>
      <c r="I131" s="49">
        <f t="shared" si="0"/>
        <v>0</v>
      </c>
      <c r="J131" s="50"/>
      <c r="K131" s="50"/>
    </row>
    <row r="132" spans="2:11" ht="15.75" x14ac:dyDescent="0.25">
      <c r="B132" s="82"/>
      <c r="C132" s="55"/>
      <c r="D132" s="55"/>
      <c r="E132" s="156"/>
      <c r="F132" s="156"/>
      <c r="G132" s="56"/>
      <c r="H132" s="57"/>
      <c r="I132" s="49">
        <f t="shared" si="0"/>
        <v>0</v>
      </c>
      <c r="J132" s="50"/>
      <c r="K132" s="50"/>
    </row>
    <row r="133" spans="2:11" ht="15.75" x14ac:dyDescent="0.25">
      <c r="B133" s="82"/>
      <c r="C133" s="55"/>
      <c r="D133" s="55"/>
      <c r="E133" s="156"/>
      <c r="F133" s="156"/>
      <c r="G133" s="56"/>
      <c r="H133" s="57"/>
      <c r="I133" s="37">
        <f t="shared" si="0"/>
        <v>0</v>
      </c>
      <c r="J133" s="38">
        <f>SUM(I127:I133)</f>
        <v>0</v>
      </c>
      <c r="K133" s="42"/>
    </row>
    <row r="134" spans="2:11" ht="15.75" x14ac:dyDescent="0.25">
      <c r="B134" s="82"/>
      <c r="C134" s="173"/>
      <c r="D134" s="173"/>
      <c r="E134" s="177"/>
      <c r="F134" s="177"/>
      <c r="G134" s="177"/>
      <c r="H134" s="168"/>
      <c r="I134" s="178"/>
      <c r="J134" s="179"/>
      <c r="K134" s="179"/>
    </row>
    <row r="135" spans="2:11" ht="15.75" x14ac:dyDescent="0.25">
      <c r="B135" s="82"/>
      <c r="C135" s="167" t="s">
        <v>167</v>
      </c>
      <c r="D135" s="47"/>
      <c r="E135" s="238"/>
      <c r="F135" s="57"/>
      <c r="G135" s="85"/>
      <c r="H135" s="26"/>
      <c r="I135" s="49">
        <f>E135*F135</f>
        <v>0</v>
      </c>
      <c r="J135" s="50"/>
      <c r="K135" s="50"/>
    </row>
    <row r="136" spans="2:11" ht="15.75" x14ac:dyDescent="0.25">
      <c r="B136" s="162"/>
      <c r="C136" s="167" t="s">
        <v>55</v>
      </c>
      <c r="D136" s="167"/>
      <c r="E136" s="239"/>
      <c r="F136" s="45"/>
      <c r="G136" s="176"/>
      <c r="H136" s="168"/>
      <c r="I136" s="36">
        <f>F136</f>
        <v>0</v>
      </c>
      <c r="J136" s="42"/>
      <c r="K136" s="42"/>
    </row>
    <row r="137" spans="2:11" ht="15.75" x14ac:dyDescent="0.25">
      <c r="B137" s="162"/>
      <c r="C137" s="160" t="s">
        <v>180</v>
      </c>
      <c r="D137" s="160"/>
      <c r="E137" s="240"/>
      <c r="F137" s="210"/>
      <c r="G137" s="176"/>
      <c r="H137" s="168"/>
      <c r="I137" s="49">
        <f>E137*F137</f>
        <v>0</v>
      </c>
      <c r="J137" s="42"/>
      <c r="K137" s="42"/>
    </row>
    <row r="138" spans="2:11" ht="15.75" x14ac:dyDescent="0.25">
      <c r="B138" s="162"/>
      <c r="C138" s="160" t="s">
        <v>55</v>
      </c>
      <c r="D138" s="160"/>
      <c r="E138" s="241"/>
      <c r="F138" s="211"/>
      <c r="G138" s="176"/>
      <c r="H138" s="168"/>
      <c r="I138" s="37">
        <f>F138</f>
        <v>0</v>
      </c>
      <c r="J138" s="38">
        <f>SUM(I135:I138)</f>
        <v>0</v>
      </c>
      <c r="K138" s="42"/>
    </row>
    <row r="139" spans="2:11" ht="15.75" x14ac:dyDescent="0.25">
      <c r="B139" s="162"/>
      <c r="C139" s="167"/>
      <c r="D139" s="167"/>
      <c r="E139" s="239"/>
      <c r="F139" s="176"/>
      <c r="G139" s="176"/>
      <c r="H139" s="168"/>
      <c r="I139" s="36"/>
      <c r="J139" s="42"/>
      <c r="K139" s="42"/>
    </row>
    <row r="140" spans="2:11" ht="15.75" x14ac:dyDescent="0.25">
      <c r="B140" s="162"/>
      <c r="C140" s="174" t="s">
        <v>56</v>
      </c>
      <c r="D140" s="167"/>
      <c r="E140" s="239"/>
      <c r="F140" s="168"/>
      <c r="G140" s="168"/>
      <c r="H140" s="168"/>
      <c r="I140" s="49"/>
      <c r="J140" s="50"/>
      <c r="K140" s="50"/>
    </row>
    <row r="141" spans="2:11" ht="15.75" x14ac:dyDescent="0.25">
      <c r="B141" s="162"/>
      <c r="C141" s="167" t="s">
        <v>52</v>
      </c>
      <c r="D141" s="167"/>
      <c r="E141" s="242"/>
      <c r="F141" s="175"/>
      <c r="G141" s="175"/>
      <c r="H141" s="168"/>
      <c r="I141" s="49"/>
      <c r="J141" s="50"/>
      <c r="K141" s="50"/>
    </row>
    <row r="142" spans="2:11" ht="15.75" x14ac:dyDescent="0.25">
      <c r="B142" s="82"/>
      <c r="C142" s="58"/>
      <c r="D142" s="33"/>
      <c r="E142" s="238"/>
      <c r="F142" s="59"/>
      <c r="G142" s="86"/>
      <c r="H142" s="26"/>
      <c r="I142" s="49">
        <f>F142*E142/1000</f>
        <v>0</v>
      </c>
      <c r="J142" s="50"/>
      <c r="K142" s="50"/>
    </row>
    <row r="143" spans="2:11" ht="15.75" x14ac:dyDescent="0.25">
      <c r="B143" s="82"/>
      <c r="C143" s="58"/>
      <c r="D143" s="33"/>
      <c r="E143" s="238"/>
      <c r="F143" s="59"/>
      <c r="G143" s="86"/>
      <c r="H143" s="26"/>
      <c r="I143" s="49">
        <f>F143*E143/1000</f>
        <v>0</v>
      </c>
      <c r="J143" s="50"/>
      <c r="K143" s="50"/>
    </row>
    <row r="144" spans="2:11" ht="15.75" x14ac:dyDescent="0.25">
      <c r="B144" s="82"/>
      <c r="C144" s="167" t="s">
        <v>57</v>
      </c>
      <c r="D144" s="167"/>
      <c r="E144" s="239"/>
      <c r="F144" s="45"/>
      <c r="G144" s="168"/>
      <c r="H144" s="168"/>
      <c r="I144" s="37">
        <f>F144</f>
        <v>0</v>
      </c>
      <c r="J144" s="38">
        <f>SUM(I142:I144)</f>
        <v>0</v>
      </c>
      <c r="K144" s="42"/>
    </row>
    <row r="145" spans="2:11" ht="15.75" x14ac:dyDescent="0.25">
      <c r="B145" s="82"/>
      <c r="C145" s="167"/>
      <c r="D145" s="167"/>
      <c r="E145" s="239"/>
      <c r="F145" s="168"/>
      <c r="G145" s="168"/>
      <c r="H145" s="168"/>
      <c r="I145" s="36"/>
      <c r="J145" s="50"/>
      <c r="K145" s="50"/>
    </row>
    <row r="146" spans="2:11" ht="15.75" x14ac:dyDescent="0.25">
      <c r="B146" s="82"/>
      <c r="C146" s="174" t="s">
        <v>177</v>
      </c>
      <c r="D146" s="167"/>
      <c r="E146" s="239"/>
      <c r="F146" s="168"/>
      <c r="G146" s="168"/>
      <c r="H146" s="168"/>
      <c r="I146" s="36"/>
      <c r="J146" s="50"/>
      <c r="K146" s="50"/>
    </row>
    <row r="147" spans="2:11" ht="15.75" x14ac:dyDescent="0.25">
      <c r="B147" s="82"/>
      <c r="C147" s="167" t="s">
        <v>58</v>
      </c>
      <c r="D147" s="167"/>
      <c r="E147" s="241"/>
      <c r="F147" s="166"/>
      <c r="G147" s="167"/>
      <c r="H147" s="167"/>
      <c r="I147" s="25"/>
      <c r="J147" s="50"/>
      <c r="K147" s="50"/>
    </row>
    <row r="148" spans="2:11" ht="15.75" x14ac:dyDescent="0.25">
      <c r="B148" s="82"/>
      <c r="C148" s="7"/>
      <c r="D148" s="33"/>
      <c r="E148" s="255"/>
      <c r="F148" s="256"/>
      <c r="G148" s="84"/>
      <c r="H148" s="26"/>
      <c r="I148" s="49">
        <f>F148*E148</f>
        <v>0</v>
      </c>
      <c r="J148" s="50"/>
      <c r="K148" s="50"/>
    </row>
    <row r="149" spans="2:11" ht="15.75" x14ac:dyDescent="0.25">
      <c r="B149" s="162"/>
      <c r="C149" s="167" t="s">
        <v>59</v>
      </c>
      <c r="D149" s="167"/>
      <c r="E149" s="239"/>
      <c r="F149" s="45"/>
      <c r="G149" s="168"/>
      <c r="H149" s="168"/>
      <c r="I149" s="37">
        <f>F149</f>
        <v>0</v>
      </c>
      <c r="J149" s="38">
        <f>SUM(I148:I149)</f>
        <v>0</v>
      </c>
      <c r="K149" s="42"/>
    </row>
    <row r="150" spans="2:11" ht="15.75" x14ac:dyDescent="0.25">
      <c r="B150" s="162"/>
      <c r="C150" s="167"/>
      <c r="D150" s="167"/>
      <c r="E150" s="239"/>
      <c r="F150" s="168"/>
      <c r="G150" s="168"/>
      <c r="H150" s="168"/>
      <c r="I150" s="36"/>
      <c r="J150" s="42"/>
      <c r="K150" s="42"/>
    </row>
    <row r="151" spans="2:11" ht="15.75" x14ac:dyDescent="0.25">
      <c r="B151" s="162"/>
      <c r="C151" s="174" t="s">
        <v>178</v>
      </c>
      <c r="D151" s="167"/>
      <c r="E151" s="239"/>
      <c r="F151" s="168"/>
      <c r="G151" s="168"/>
      <c r="H151" s="168"/>
      <c r="I151" s="36"/>
      <c r="J151" s="42"/>
      <c r="K151" s="42"/>
    </row>
    <row r="152" spans="2:11" ht="15.75" x14ac:dyDescent="0.25">
      <c r="B152" s="162"/>
      <c r="C152" s="167" t="s">
        <v>52</v>
      </c>
      <c r="D152" s="167"/>
      <c r="E152" s="239"/>
      <c r="F152" s="168"/>
      <c r="G152" s="168"/>
      <c r="H152" s="168"/>
      <c r="I152" s="49"/>
      <c r="J152" s="50"/>
      <c r="K152" s="50"/>
    </row>
    <row r="153" spans="2:11" ht="15.75" x14ac:dyDescent="0.25">
      <c r="B153" s="82"/>
      <c r="C153" s="7"/>
      <c r="D153" s="33"/>
      <c r="E153" s="243"/>
      <c r="F153" s="51"/>
      <c r="G153" s="84"/>
      <c r="H153" s="26"/>
      <c r="I153" s="49">
        <f>F153*E153</f>
        <v>0</v>
      </c>
      <c r="J153" s="50"/>
      <c r="K153" s="50"/>
    </row>
    <row r="154" spans="2:11" ht="15.75" x14ac:dyDescent="0.25">
      <c r="B154" s="162"/>
      <c r="C154" s="167" t="s">
        <v>60</v>
      </c>
      <c r="D154" s="167"/>
      <c r="E154" s="168"/>
      <c r="F154" s="45"/>
      <c r="G154" s="168"/>
      <c r="H154" s="168"/>
      <c r="I154" s="37">
        <f>F154</f>
        <v>0</v>
      </c>
      <c r="J154" s="38">
        <f>SUM(I153:I154)</f>
        <v>0</v>
      </c>
      <c r="K154" s="42"/>
    </row>
    <row r="155" spans="2:11" ht="15.75" x14ac:dyDescent="0.25">
      <c r="B155" s="162"/>
      <c r="C155" s="167"/>
      <c r="D155" s="167"/>
      <c r="E155" s="168"/>
      <c r="F155" s="168"/>
      <c r="G155" s="168"/>
      <c r="H155" s="168"/>
      <c r="I155" s="36"/>
      <c r="J155" s="42"/>
      <c r="K155" s="42"/>
    </row>
    <row r="156" spans="2:11" ht="15.75" x14ac:dyDescent="0.25">
      <c r="B156" s="162"/>
      <c r="C156" s="174" t="s">
        <v>179</v>
      </c>
      <c r="D156" s="167"/>
      <c r="E156" s="168"/>
      <c r="F156" s="168"/>
      <c r="G156" s="168"/>
      <c r="H156" s="168"/>
      <c r="I156" s="36"/>
      <c r="J156" s="42"/>
      <c r="K156" s="42"/>
    </row>
    <row r="157" spans="2:11" ht="15.75" x14ac:dyDescent="0.25">
      <c r="B157" s="162"/>
      <c r="C157" s="167" t="s">
        <v>52</v>
      </c>
      <c r="D157" s="167"/>
      <c r="E157" s="175"/>
      <c r="F157" s="175"/>
      <c r="G157" s="175"/>
      <c r="H157" s="168"/>
      <c r="I157" s="49"/>
      <c r="J157" s="50"/>
      <c r="K157" s="50"/>
    </row>
    <row r="158" spans="2:11" ht="15.75" x14ac:dyDescent="0.25">
      <c r="B158" s="82"/>
      <c r="C158" s="7"/>
      <c r="D158" s="33"/>
      <c r="E158" s="34"/>
      <c r="F158" s="59"/>
      <c r="G158" s="86">
        <v>700</v>
      </c>
      <c r="H158" s="26"/>
      <c r="I158" s="49">
        <f>F158*E158/1000</f>
        <v>0</v>
      </c>
      <c r="J158" s="50"/>
      <c r="K158" s="50"/>
    </row>
    <row r="159" spans="2:11" ht="15.75" x14ac:dyDescent="0.25">
      <c r="B159" s="162"/>
      <c r="C159" s="167" t="s">
        <v>57</v>
      </c>
      <c r="D159" s="167"/>
      <c r="E159" s="168"/>
      <c r="F159" s="45"/>
      <c r="G159" s="168"/>
      <c r="H159" s="168"/>
      <c r="I159" s="37">
        <f>F159</f>
        <v>0</v>
      </c>
      <c r="J159" s="38">
        <f>SUM(I158:I159)</f>
        <v>0</v>
      </c>
      <c r="K159" s="42"/>
    </row>
    <row r="160" spans="2:11" ht="15.75" x14ac:dyDescent="0.25">
      <c r="B160" s="162"/>
      <c r="C160" s="167"/>
      <c r="D160" s="167"/>
      <c r="E160" s="168"/>
      <c r="F160" s="190"/>
      <c r="G160" s="168"/>
      <c r="H160" s="168"/>
      <c r="I160" s="36"/>
      <c r="J160" s="42"/>
      <c r="K160" s="42"/>
    </row>
    <row r="161" spans="2:16" ht="16.5" thickBot="1" x14ac:dyDescent="0.3">
      <c r="B161" s="162"/>
      <c r="C161" s="169" t="s">
        <v>61</v>
      </c>
      <c r="D161" s="170"/>
      <c r="E161" s="170"/>
      <c r="F161" s="171"/>
      <c r="G161" s="171"/>
      <c r="H161" s="168"/>
      <c r="I161" s="36"/>
      <c r="J161" s="301">
        <f>'Costs &amp; Benefits'!J161</f>
        <v>1086.75</v>
      </c>
      <c r="K161" s="60"/>
    </row>
    <row r="162" spans="2:16" ht="16.5" thickTop="1" x14ac:dyDescent="0.25">
      <c r="B162" s="162"/>
      <c r="C162" s="172"/>
      <c r="D162" s="173"/>
      <c r="E162" s="167"/>
      <c r="F162" s="171"/>
      <c r="G162" s="171"/>
      <c r="H162" s="168"/>
      <c r="I162" s="36"/>
      <c r="J162" s="60"/>
      <c r="K162" s="60"/>
    </row>
    <row r="163" spans="2:16" x14ac:dyDescent="0.25">
      <c r="B163" s="83"/>
      <c r="C163" s="83"/>
      <c r="D163" s="83"/>
      <c r="E163" s="83"/>
      <c r="F163" s="83"/>
      <c r="G163" s="83"/>
      <c r="H163" s="83"/>
      <c r="I163" s="83"/>
    </row>
    <row r="164" spans="2:16" ht="18" x14ac:dyDescent="0.25">
      <c r="B164" s="82"/>
      <c r="C164" s="83"/>
      <c r="D164" s="83"/>
      <c r="E164" s="83"/>
      <c r="F164" s="124" t="s">
        <v>137</v>
      </c>
      <c r="G164" s="83"/>
      <c r="H164" s="83"/>
      <c r="I164" s="83"/>
      <c r="J164" s="83"/>
      <c r="K164" s="83"/>
    </row>
    <row r="165" spans="2:16" ht="18.75" x14ac:dyDescent="0.3">
      <c r="B165" s="82"/>
      <c r="C165" s="83"/>
      <c r="D165" s="83"/>
      <c r="E165" s="83"/>
      <c r="F165" s="192" t="s">
        <v>159</v>
      </c>
      <c r="G165" s="83"/>
      <c r="H165" s="83"/>
      <c r="I165" s="83"/>
      <c r="J165" s="83"/>
      <c r="K165" s="83"/>
    </row>
    <row r="166" spans="2:16" x14ac:dyDescent="0.25">
      <c r="B166" s="83"/>
      <c r="C166" s="83"/>
      <c r="D166" s="83"/>
      <c r="E166" s="83"/>
      <c r="F166" s="83"/>
      <c r="G166" s="83"/>
      <c r="H166" s="83"/>
      <c r="I166" s="83"/>
      <c r="J166" s="83"/>
      <c r="K166" s="83"/>
    </row>
    <row r="167" spans="2:16" ht="20.25" x14ac:dyDescent="0.3">
      <c r="B167" s="82"/>
      <c r="C167" s="94"/>
      <c r="D167" s="95"/>
      <c r="E167" s="95"/>
      <c r="F167" s="95"/>
      <c r="G167" s="95"/>
      <c r="H167" s="95"/>
      <c r="I167" s="95"/>
      <c r="J167" s="95"/>
      <c r="K167" s="95"/>
      <c r="L167" s="139" t="s">
        <v>65</v>
      </c>
      <c r="M167" s="67"/>
      <c r="N167" s="67"/>
      <c r="O167" s="67"/>
      <c r="P167" s="67"/>
    </row>
    <row r="168" spans="2:16" ht="15.75" x14ac:dyDescent="0.25">
      <c r="B168" s="82"/>
      <c r="C168" s="95"/>
      <c r="D168" s="95"/>
      <c r="E168" s="95" t="s">
        <v>133</v>
      </c>
      <c r="F168" s="96" t="s">
        <v>132</v>
      </c>
      <c r="G168" s="82"/>
      <c r="H168" s="96" t="s">
        <v>62</v>
      </c>
      <c r="I168" s="95"/>
      <c r="J168" s="82"/>
      <c r="K168" s="95"/>
      <c r="L168" s="136" t="s">
        <v>236</v>
      </c>
      <c r="M168" s="67"/>
      <c r="N168" s="67"/>
      <c r="O168" s="67"/>
      <c r="P168" s="67"/>
    </row>
    <row r="169" spans="2:16" ht="15.75" x14ac:dyDescent="0.25">
      <c r="B169" s="82"/>
      <c r="C169" s="157"/>
      <c r="D169" s="158"/>
      <c r="E169" s="157"/>
      <c r="F169" s="157"/>
      <c r="G169" s="82"/>
      <c r="H169" s="96">
        <f>E169*F169</f>
        <v>0</v>
      </c>
      <c r="I169" s="95"/>
      <c r="J169" s="82"/>
      <c r="K169" s="95"/>
      <c r="L169" s="133" t="s">
        <v>237</v>
      </c>
      <c r="M169" s="67"/>
      <c r="N169" s="67"/>
      <c r="O169" s="67"/>
      <c r="P169" s="67"/>
    </row>
    <row r="170" spans="2:16" ht="15.75" x14ac:dyDescent="0.25">
      <c r="B170" s="82"/>
      <c r="C170" s="157"/>
      <c r="D170" s="158"/>
      <c r="E170" s="157"/>
      <c r="F170" s="157"/>
      <c r="G170" s="82"/>
      <c r="H170" s="96">
        <f>E170*F170</f>
        <v>0</v>
      </c>
      <c r="I170" s="95"/>
      <c r="J170" s="82"/>
      <c r="K170" s="95"/>
      <c r="L170" s="133"/>
      <c r="M170" s="67"/>
      <c r="N170" s="67"/>
      <c r="O170" s="67"/>
      <c r="P170" s="67"/>
    </row>
    <row r="171" spans="2:16" ht="15.75" x14ac:dyDescent="0.25">
      <c r="B171" s="82"/>
      <c r="C171" s="157"/>
      <c r="D171" s="158"/>
      <c r="E171" s="157"/>
      <c r="F171" s="157"/>
      <c r="G171" s="82"/>
      <c r="H171" s="96">
        <f>E171*F171</f>
        <v>0</v>
      </c>
      <c r="I171" s="95"/>
      <c r="J171" s="82"/>
      <c r="K171" s="95"/>
      <c r="L171" s="133"/>
      <c r="M171" s="67"/>
      <c r="N171" s="67"/>
      <c r="O171" s="67"/>
      <c r="P171" s="67"/>
    </row>
    <row r="172" spans="2:16" ht="15.75" x14ac:dyDescent="0.25">
      <c r="B172" s="82"/>
      <c r="C172" s="157"/>
      <c r="D172" s="158"/>
      <c r="E172" s="157"/>
      <c r="F172" s="157"/>
      <c r="G172" s="82"/>
      <c r="H172" s="96">
        <f>E172*F172</f>
        <v>0</v>
      </c>
      <c r="I172" s="95"/>
      <c r="J172" s="82"/>
      <c r="K172" s="95"/>
      <c r="L172" s="133" t="s">
        <v>238</v>
      </c>
      <c r="M172" s="67"/>
      <c r="N172" s="67"/>
      <c r="O172" s="67"/>
      <c r="P172" s="67"/>
    </row>
    <row r="173" spans="2:16" ht="15.75" x14ac:dyDescent="0.25">
      <c r="B173" s="82"/>
      <c r="C173" s="157"/>
      <c r="D173" s="158"/>
      <c r="E173" s="157"/>
      <c r="F173" s="157"/>
      <c r="G173" s="82"/>
      <c r="H173" s="182">
        <f>E173*F173</f>
        <v>0</v>
      </c>
      <c r="I173" s="95"/>
      <c r="J173" s="82"/>
      <c r="K173" s="95"/>
      <c r="L173" s="133" t="s">
        <v>241</v>
      </c>
      <c r="M173" s="67"/>
      <c r="N173" s="67"/>
      <c r="O173" s="67"/>
      <c r="P173" s="67"/>
    </row>
    <row r="174" spans="2:16" ht="15.75" x14ac:dyDescent="0.25">
      <c r="B174" s="82"/>
      <c r="C174" s="95"/>
      <c r="D174" s="95"/>
      <c r="E174" s="95"/>
      <c r="F174" s="95" t="s">
        <v>63</v>
      </c>
      <c r="G174" s="82"/>
      <c r="H174" s="97">
        <f>SUM(H169:H173)</f>
        <v>0</v>
      </c>
      <c r="I174" s="95"/>
      <c r="J174" s="82"/>
      <c r="K174" s="95"/>
      <c r="L174" s="133" t="s">
        <v>239</v>
      </c>
      <c r="M174" s="67"/>
      <c r="N174" s="67"/>
      <c r="O174" s="67"/>
      <c r="P174" s="67"/>
    </row>
    <row r="175" spans="2:16" ht="15.75" x14ac:dyDescent="0.25">
      <c r="B175" s="82"/>
      <c r="C175" s="95" t="s">
        <v>155</v>
      </c>
      <c r="D175" s="95"/>
      <c r="E175" s="95"/>
      <c r="F175" s="95"/>
      <c r="G175" s="98" t="s">
        <v>64</v>
      </c>
      <c r="H175" s="181">
        <v>30</v>
      </c>
      <c r="I175" s="95" t="s">
        <v>134</v>
      </c>
      <c r="J175" s="82"/>
      <c r="K175" s="95"/>
      <c r="L175" s="133" t="s">
        <v>240</v>
      </c>
      <c r="M175" s="67"/>
      <c r="N175" s="67"/>
      <c r="O175" s="67"/>
      <c r="P175" s="67"/>
    </row>
    <row r="176" spans="2:16" ht="15.75" x14ac:dyDescent="0.25">
      <c r="B176" s="82"/>
      <c r="C176" s="95"/>
      <c r="D176" s="95"/>
      <c r="E176" s="95"/>
      <c r="F176" s="95"/>
      <c r="G176" s="95"/>
      <c r="H176" s="96"/>
      <c r="I176" s="95"/>
      <c r="J176" s="82"/>
      <c r="K176" s="95"/>
      <c r="L176" s="67"/>
      <c r="M176" s="67"/>
      <c r="N176" s="67"/>
      <c r="O176" s="67"/>
      <c r="P176" s="67"/>
    </row>
    <row r="177" spans="2:43" ht="16.5" thickBot="1" x14ac:dyDescent="0.3">
      <c r="B177" s="82"/>
      <c r="C177" s="94" t="s">
        <v>136</v>
      </c>
      <c r="D177" s="95"/>
      <c r="E177" s="95"/>
      <c r="F177" s="95"/>
      <c r="G177" s="95"/>
      <c r="H177" s="302">
        <f>'Costs &amp; Benefits'!H177</f>
        <v>651</v>
      </c>
      <c r="I177" s="95"/>
      <c r="J177" s="82"/>
      <c r="K177" s="95"/>
      <c r="L177" s="67"/>
      <c r="M177" s="67"/>
      <c r="N177" s="67"/>
      <c r="O177" s="67"/>
      <c r="P177" s="67"/>
    </row>
    <row r="178" spans="2:43" ht="16.5" thickTop="1" x14ac:dyDescent="0.25">
      <c r="B178" s="82"/>
      <c r="C178" s="94"/>
      <c r="D178" s="95"/>
      <c r="E178" s="95"/>
      <c r="F178" s="95"/>
      <c r="G178" s="95"/>
      <c r="H178" s="95"/>
      <c r="I178" s="125"/>
      <c r="J178" s="95"/>
      <c r="K178" s="95"/>
      <c r="L178" s="61"/>
      <c r="M178" s="61"/>
      <c r="N178" s="61"/>
      <c r="O178" s="61"/>
      <c r="P178" s="61"/>
    </row>
    <row r="179" spans="2:43" ht="15.75" x14ac:dyDescent="0.25">
      <c r="B179" s="83"/>
      <c r="C179" s="112"/>
      <c r="D179" s="112"/>
      <c r="E179" s="112"/>
      <c r="F179" s="112"/>
      <c r="G179" s="112"/>
      <c r="H179" s="112"/>
      <c r="I179" s="112"/>
      <c r="J179" s="112"/>
      <c r="K179" s="112"/>
      <c r="L179" s="61"/>
      <c r="M179" s="61"/>
      <c r="N179" s="61"/>
      <c r="O179" s="61"/>
      <c r="P179" s="61"/>
    </row>
    <row r="180" spans="2:43" ht="20.25" x14ac:dyDescent="0.3">
      <c r="B180" s="83"/>
      <c r="C180" s="112"/>
      <c r="D180" s="112"/>
      <c r="E180" s="186"/>
      <c r="F180" s="124" t="s">
        <v>156</v>
      </c>
      <c r="G180" s="112"/>
      <c r="H180" s="112"/>
      <c r="I180" s="112"/>
      <c r="J180" s="112"/>
      <c r="K180" s="112"/>
      <c r="L180" s="292"/>
      <c r="M180" s="141"/>
      <c r="N180" s="136"/>
      <c r="O180" s="136"/>
      <c r="P180" s="136"/>
      <c r="Q180" s="142"/>
      <c r="R180" s="142"/>
      <c r="S180" s="142"/>
      <c r="T180" s="142"/>
      <c r="U180" s="142"/>
      <c r="V180" s="142"/>
      <c r="W180" s="142"/>
      <c r="X180" s="142"/>
      <c r="Y180" s="142"/>
      <c r="Z180" s="142"/>
      <c r="AA180" s="142"/>
      <c r="AB180" s="142"/>
      <c r="AC180" s="143"/>
      <c r="AD180" s="143"/>
      <c r="AE180" s="143"/>
      <c r="AF180" s="143"/>
      <c r="AG180" s="143"/>
      <c r="AH180" s="143"/>
      <c r="AI180" s="143"/>
      <c r="AJ180" s="143"/>
      <c r="AK180" s="143"/>
      <c r="AL180" s="143"/>
      <c r="AM180" s="143"/>
      <c r="AN180" s="143"/>
      <c r="AO180" s="143"/>
      <c r="AP180" s="144"/>
      <c r="AQ180" s="144"/>
    </row>
    <row r="181" spans="2:43" ht="15.75" x14ac:dyDescent="0.25">
      <c r="B181" s="83"/>
      <c r="C181" s="112"/>
      <c r="D181" s="112"/>
      <c r="E181" s="186"/>
      <c r="F181" s="112"/>
      <c r="G181" s="112"/>
      <c r="H181" s="112"/>
      <c r="I181" s="112"/>
      <c r="J181" s="112"/>
      <c r="K181" s="112"/>
      <c r="L181" s="344" t="s">
        <v>203</v>
      </c>
      <c r="M181" s="341"/>
      <c r="N181" s="136"/>
      <c r="O181" s="136"/>
      <c r="P181" s="136"/>
      <c r="Q181" s="142"/>
      <c r="R181" s="142"/>
      <c r="S181" s="142"/>
      <c r="T181" s="142"/>
      <c r="U181" s="142"/>
      <c r="V181" s="142"/>
      <c r="W181" s="142"/>
      <c r="X181" s="142"/>
      <c r="Y181" s="142"/>
      <c r="Z181" s="142"/>
      <c r="AA181" s="142"/>
      <c r="AB181" s="142"/>
      <c r="AC181" s="143"/>
      <c r="AD181" s="143"/>
      <c r="AE181" s="143"/>
      <c r="AF181" s="143"/>
      <c r="AG181" s="143"/>
      <c r="AH181" s="143"/>
      <c r="AI181" s="143"/>
      <c r="AJ181" s="143"/>
      <c r="AK181" s="143"/>
      <c r="AL181" s="143"/>
      <c r="AM181" s="143"/>
      <c r="AN181" s="143"/>
      <c r="AO181" s="143"/>
      <c r="AP181" s="144"/>
      <c r="AQ181" s="144"/>
    </row>
    <row r="182" spans="2:43" ht="15.75" x14ac:dyDescent="0.25">
      <c r="B182" s="82"/>
      <c r="C182" s="94"/>
      <c r="D182" s="94"/>
      <c r="E182" s="94"/>
      <c r="F182" s="94"/>
      <c r="G182" s="94"/>
      <c r="H182" s="94"/>
      <c r="I182" s="94"/>
      <c r="J182" s="94"/>
      <c r="K182" s="94"/>
      <c r="L182" s="342" t="s">
        <v>66</v>
      </c>
      <c r="M182" s="343"/>
      <c r="N182" s="223" t="s">
        <v>67</v>
      </c>
      <c r="O182" s="137"/>
      <c r="P182" s="137"/>
      <c r="Q182" s="146"/>
      <c r="R182" s="146"/>
      <c r="S182" s="146"/>
      <c r="T182" s="146"/>
      <c r="U182" s="146"/>
      <c r="V182" s="142"/>
      <c r="W182" s="142"/>
      <c r="X182" s="142"/>
      <c r="Y182" s="142"/>
      <c r="Z182" s="142"/>
      <c r="AA182" s="142"/>
      <c r="AB182" s="142"/>
      <c r="AC182" s="142"/>
      <c r="AD182" s="142"/>
      <c r="AE182" s="142"/>
      <c r="AF182" s="142"/>
      <c r="AG182" s="142"/>
      <c r="AH182" s="142"/>
      <c r="AI182" s="142"/>
      <c r="AJ182" s="142"/>
      <c r="AK182" s="142"/>
      <c r="AL182" s="142"/>
      <c r="AM182" s="142"/>
      <c r="AN182" s="142"/>
      <c r="AO182" s="143"/>
      <c r="AP182" s="144"/>
      <c r="AQ182" s="144"/>
    </row>
    <row r="183" spans="2:43" ht="15.75" x14ac:dyDescent="0.25">
      <c r="B183" s="82"/>
      <c r="C183" s="95"/>
      <c r="D183" s="82"/>
      <c r="E183" s="94" t="s">
        <v>68</v>
      </c>
      <c r="F183" s="95"/>
      <c r="G183" s="94" t="s">
        <v>69</v>
      </c>
      <c r="H183" s="98"/>
      <c r="I183" s="5" t="s">
        <v>160</v>
      </c>
      <c r="J183" s="111"/>
      <c r="K183" s="95"/>
      <c r="L183" s="137" t="s">
        <v>70</v>
      </c>
      <c r="M183" s="147" t="s">
        <v>71</v>
      </c>
      <c r="N183" s="137" t="s">
        <v>72</v>
      </c>
      <c r="O183" s="137"/>
      <c r="P183" s="137"/>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3"/>
      <c r="AP183" s="144"/>
      <c r="AQ183" s="144"/>
    </row>
    <row r="184" spans="2:43" ht="15.75" x14ac:dyDescent="0.25">
      <c r="B184" s="82"/>
      <c r="C184" s="95" t="s">
        <v>76</v>
      </c>
      <c r="D184" s="82"/>
      <c r="E184" s="120">
        <f>'Costs &amp; Benefits'!E184</f>
        <v>7000</v>
      </c>
      <c r="F184" s="95"/>
      <c r="G184" s="291">
        <f>'Costs &amp; Benefits'!G184-1000</f>
        <v>11000</v>
      </c>
      <c r="H184" s="95"/>
      <c r="I184" s="194">
        <f>(G184-E184)/E184</f>
        <v>0.5714285714285714</v>
      </c>
      <c r="J184" s="193"/>
      <c r="K184" s="95"/>
      <c r="L184" s="137" t="s">
        <v>73</v>
      </c>
      <c r="M184" s="147" t="s">
        <v>74</v>
      </c>
      <c r="N184" s="137" t="s">
        <v>75</v>
      </c>
      <c r="O184" s="137"/>
      <c r="P184" s="137"/>
      <c r="Q184" s="142"/>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3"/>
      <c r="AP184" s="144"/>
      <c r="AQ184" s="144"/>
    </row>
    <row r="185" spans="2:43" ht="15.75" x14ac:dyDescent="0.25">
      <c r="B185" s="82"/>
      <c r="C185" s="95"/>
      <c r="D185" s="82"/>
      <c r="E185" s="95"/>
      <c r="F185" s="95"/>
      <c r="G185" s="277"/>
      <c r="H185" s="95"/>
      <c r="I185" s="1"/>
      <c r="J185" s="1"/>
      <c r="K185" s="95"/>
      <c r="L185" s="137" t="s">
        <v>77</v>
      </c>
      <c r="M185" s="147" t="s">
        <v>78</v>
      </c>
      <c r="N185" s="137" t="s">
        <v>79</v>
      </c>
      <c r="O185" s="137"/>
      <c r="P185" s="137"/>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3"/>
      <c r="AP185" s="144"/>
      <c r="AQ185" s="144"/>
    </row>
    <row r="186" spans="2:43" ht="15.75" x14ac:dyDescent="0.25">
      <c r="B186" s="82"/>
      <c r="C186" s="95" t="s">
        <v>80</v>
      </c>
      <c r="D186" s="82"/>
      <c r="E186" s="115">
        <f>E184*78%</f>
        <v>5460</v>
      </c>
      <c r="F186" s="95"/>
      <c r="G186" s="115">
        <f>G184*80%</f>
        <v>8800</v>
      </c>
      <c r="H186" s="95"/>
      <c r="I186" s="1"/>
      <c r="J186" s="1"/>
      <c r="K186" s="95"/>
      <c r="L186" s="61"/>
      <c r="M186" s="137"/>
      <c r="N186" s="137"/>
      <c r="O186" s="137"/>
      <c r="P186" s="137"/>
      <c r="Q186" s="142"/>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3"/>
      <c r="AP186" s="144"/>
      <c r="AQ186" s="144"/>
    </row>
    <row r="187" spans="2:43" ht="15.75" x14ac:dyDescent="0.25">
      <c r="B187" s="82"/>
      <c r="C187" s="95"/>
      <c r="D187" s="82"/>
      <c r="E187" s="95"/>
      <c r="F187" s="95"/>
      <c r="G187" s="95"/>
      <c r="H187" s="95"/>
      <c r="I187" s="194"/>
      <c r="J187" s="193"/>
      <c r="K187" s="95"/>
      <c r="L187" s="137" t="s">
        <v>170</v>
      </c>
      <c r="M187" s="137"/>
      <c r="N187" s="137"/>
      <c r="O187" s="137"/>
      <c r="P187" s="137"/>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3"/>
      <c r="AP187" s="144"/>
      <c r="AQ187" s="144"/>
    </row>
    <row r="188" spans="2:43" ht="15.75" x14ac:dyDescent="0.25">
      <c r="B188" s="82"/>
      <c r="C188" s="95" t="s">
        <v>81</v>
      </c>
      <c r="D188" s="82"/>
      <c r="E188" s="101">
        <f>E186/13.8</f>
        <v>395.65217391304344</v>
      </c>
      <c r="F188" s="95"/>
      <c r="G188" s="101">
        <f>G186/13.2</f>
        <v>666.66666666666674</v>
      </c>
      <c r="H188" s="95"/>
      <c r="I188" s="194">
        <f>(G188-E188)/E188</f>
        <v>0.68498168498168532</v>
      </c>
      <c r="J188" s="95"/>
      <c r="K188" s="95"/>
      <c r="L188" s="137"/>
      <c r="M188" s="137" t="s">
        <v>171</v>
      </c>
      <c r="N188" s="137"/>
      <c r="O188" s="137"/>
      <c r="P188" s="137"/>
      <c r="Q188" s="142"/>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3"/>
      <c r="AP188" s="144"/>
      <c r="AQ188" s="144"/>
    </row>
    <row r="189" spans="2:43" ht="15.75" x14ac:dyDescent="0.25">
      <c r="B189" s="82"/>
      <c r="C189" s="95" t="s">
        <v>82</v>
      </c>
      <c r="D189" s="82"/>
      <c r="E189" s="101"/>
      <c r="F189" s="95"/>
      <c r="G189" s="101">
        <f>G188-E188</f>
        <v>271.0144927536233</v>
      </c>
      <c r="H189" s="95"/>
      <c r="I189" s="95"/>
      <c r="J189" s="95"/>
      <c r="K189" s="95"/>
      <c r="L189" s="61"/>
      <c r="M189" s="61"/>
      <c r="N189" s="137"/>
      <c r="O189" s="137"/>
      <c r="P189" s="137"/>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3"/>
      <c r="AP189" s="144"/>
      <c r="AQ189" s="144"/>
    </row>
    <row r="190" spans="2:43" ht="15.75" x14ac:dyDescent="0.25">
      <c r="B190" s="82"/>
      <c r="C190" s="95"/>
      <c r="D190" s="82"/>
      <c r="E190" s="95"/>
      <c r="F190" s="95"/>
      <c r="G190" s="95"/>
      <c r="H190" s="95"/>
      <c r="I190" s="95"/>
      <c r="J190" s="95"/>
      <c r="K190" s="95"/>
      <c r="L190" s="235" t="s">
        <v>200</v>
      </c>
      <c r="M190" s="137"/>
      <c r="N190" s="137"/>
      <c r="O190" s="137"/>
      <c r="P190" s="137"/>
      <c r="Q190" s="142"/>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3"/>
      <c r="AP190" s="144"/>
      <c r="AQ190" s="144"/>
    </row>
    <row r="191" spans="2:43" ht="15.75" x14ac:dyDescent="0.25">
      <c r="B191" s="82"/>
      <c r="C191" s="95" t="s">
        <v>83</v>
      </c>
      <c r="D191" s="82"/>
      <c r="E191" s="102"/>
      <c r="F191" s="95"/>
      <c r="G191" s="119">
        <f>'Costs &amp; Benefits'!G191</f>
        <v>5.75</v>
      </c>
      <c r="H191" s="95"/>
      <c r="I191" s="95"/>
      <c r="J191" s="95"/>
      <c r="K191" s="95"/>
      <c r="L191" s="137" t="s">
        <v>201</v>
      </c>
      <c r="M191" s="137"/>
      <c r="N191" s="137"/>
      <c r="O191" s="137"/>
      <c r="P191" s="137"/>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3"/>
      <c r="AP191" s="144"/>
      <c r="AQ191" s="144"/>
    </row>
    <row r="192" spans="2:43" ht="15.75" x14ac:dyDescent="0.25">
      <c r="B192" s="82"/>
      <c r="C192" s="95"/>
      <c r="D192" s="82"/>
      <c r="E192" s="95"/>
      <c r="F192" s="95"/>
      <c r="G192" s="95"/>
      <c r="H192" s="95"/>
      <c r="I192" s="95"/>
      <c r="J192" s="95"/>
      <c r="K192" s="95"/>
      <c r="L192" s="137"/>
      <c r="M192" s="137"/>
      <c r="N192" s="137"/>
      <c r="O192" s="137"/>
      <c r="P192" s="137"/>
      <c r="Q192" s="142"/>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3"/>
      <c r="AP192" s="144"/>
      <c r="AQ192" s="144"/>
    </row>
    <row r="193" spans="2:43" ht="15.75" x14ac:dyDescent="0.25">
      <c r="B193" s="82"/>
      <c r="C193" s="95" t="s">
        <v>84</v>
      </c>
      <c r="D193" s="82"/>
      <c r="E193" s="103"/>
      <c r="F193" s="103"/>
      <c r="G193" s="42">
        <f>G189*G191</f>
        <v>1558.3333333333339</v>
      </c>
      <c r="H193" s="95"/>
      <c r="I193" s="95"/>
      <c r="J193" s="95"/>
      <c r="K193" s="95"/>
      <c r="L193" s="136" t="s">
        <v>202</v>
      </c>
      <c r="M193" s="137"/>
      <c r="N193" s="137"/>
      <c r="O193" s="137"/>
      <c r="P193" s="137"/>
      <c r="Q193" s="142"/>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3"/>
      <c r="AP193" s="144"/>
      <c r="AQ193" s="144"/>
    </row>
    <row r="194" spans="2:43" ht="15.75" x14ac:dyDescent="0.25">
      <c r="B194" s="82"/>
      <c r="C194" s="95"/>
      <c r="D194" s="82"/>
      <c r="E194" s="95"/>
      <c r="F194" s="95"/>
      <c r="G194" s="95"/>
      <c r="H194" s="95"/>
      <c r="I194" s="95"/>
      <c r="J194" s="95"/>
      <c r="K194" s="95"/>
      <c r="L194" s="147" t="s">
        <v>85</v>
      </c>
      <c r="M194" s="137" t="s">
        <v>152</v>
      </c>
      <c r="N194" s="137"/>
      <c r="O194" s="137"/>
      <c r="P194" s="137"/>
      <c r="Q194" s="142"/>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3"/>
      <c r="AP194" s="144"/>
      <c r="AQ194" s="144"/>
    </row>
    <row r="195" spans="2:43" ht="15.75" x14ac:dyDescent="0.25">
      <c r="B195" s="82"/>
      <c r="C195" s="95" t="s">
        <v>141</v>
      </c>
      <c r="D195" s="82"/>
      <c r="E195" s="118">
        <f>'Costs &amp; Benefits'!E195</f>
        <v>0.4</v>
      </c>
      <c r="F195" s="95"/>
      <c r="G195" s="42">
        <f>(G193-E193)*E195</f>
        <v>623.3333333333336</v>
      </c>
      <c r="H195" s="95"/>
      <c r="I195" s="95"/>
      <c r="J195" s="95"/>
      <c r="K195" s="95"/>
      <c r="L195" s="147" t="s">
        <v>86</v>
      </c>
      <c r="M195" s="137" t="s">
        <v>153</v>
      </c>
      <c r="N195" s="137"/>
      <c r="O195" s="137"/>
      <c r="P195" s="137"/>
      <c r="Q195" s="142"/>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3"/>
      <c r="AP195" s="144"/>
      <c r="AQ195" s="144"/>
    </row>
    <row r="196" spans="2:43" ht="15.75" x14ac:dyDescent="0.25">
      <c r="B196" s="82"/>
      <c r="C196" s="95" t="s">
        <v>87</v>
      </c>
      <c r="D196" s="82"/>
      <c r="E196" s="95"/>
      <c r="F196" s="95"/>
      <c r="G196" s="103"/>
      <c r="H196" s="95"/>
      <c r="I196" s="95"/>
      <c r="J196" s="95"/>
      <c r="K196" s="95"/>
      <c r="L196" s="137"/>
      <c r="M196" s="137"/>
      <c r="N196" s="137"/>
      <c r="O196" s="137"/>
      <c r="P196" s="137"/>
      <c r="Q196" s="142"/>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3"/>
      <c r="AP196" s="144"/>
      <c r="AQ196" s="144"/>
    </row>
    <row r="197" spans="2:43" ht="15.75" x14ac:dyDescent="0.25">
      <c r="B197" s="82"/>
      <c r="C197" s="95"/>
      <c r="D197" s="82"/>
      <c r="E197" s="95"/>
      <c r="F197" s="95"/>
      <c r="G197" s="103"/>
      <c r="H197" s="95"/>
      <c r="I197" s="95"/>
      <c r="J197" s="95"/>
      <c r="K197" s="95"/>
      <c r="L197" s="141"/>
      <c r="M197" s="141"/>
      <c r="N197" s="141"/>
      <c r="O197" s="141"/>
      <c r="P197" s="141"/>
      <c r="Q197" s="142"/>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3"/>
      <c r="AP197" s="144"/>
      <c r="AQ197" s="144"/>
    </row>
    <row r="198" spans="2:43" ht="16.5" thickBot="1" x14ac:dyDescent="0.3">
      <c r="B198" s="82"/>
      <c r="C198" s="95" t="s">
        <v>88</v>
      </c>
      <c r="D198" s="82"/>
      <c r="E198" s="103"/>
      <c r="F198" s="103"/>
      <c r="G198" s="104">
        <f>G193-G195</f>
        <v>935.00000000000034</v>
      </c>
      <c r="H198" s="95"/>
      <c r="I198" s="95"/>
      <c r="J198" s="95"/>
      <c r="K198" s="95"/>
      <c r="L198" s="141"/>
      <c r="M198" s="141"/>
      <c r="N198" s="141"/>
      <c r="O198" s="141"/>
      <c r="P198" s="141"/>
      <c r="Q198" s="142"/>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3"/>
      <c r="AP198" s="144"/>
      <c r="AQ198" s="144"/>
    </row>
    <row r="199" spans="2:43" ht="6.75" customHeight="1" thickTop="1" x14ac:dyDescent="0.25">
      <c r="B199" s="82"/>
      <c r="C199" s="95"/>
      <c r="D199" s="82"/>
      <c r="E199" s="95"/>
      <c r="F199" s="95"/>
      <c r="G199" s="103"/>
      <c r="H199" s="95"/>
      <c r="I199" s="95"/>
      <c r="J199" s="95"/>
      <c r="K199" s="95"/>
      <c r="L199" s="141"/>
      <c r="M199" s="141"/>
      <c r="N199" s="141"/>
      <c r="O199" s="141"/>
      <c r="P199" s="141"/>
      <c r="Q199" s="142"/>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3"/>
      <c r="AP199" s="144"/>
      <c r="AQ199" s="144"/>
    </row>
    <row r="200" spans="2:43" ht="15.75" x14ac:dyDescent="0.25">
      <c r="B200" s="82"/>
      <c r="C200" s="94" t="s">
        <v>89</v>
      </c>
      <c r="D200" s="82"/>
      <c r="E200" s="95"/>
      <c r="F200" s="95"/>
      <c r="G200" s="103"/>
      <c r="H200" s="95"/>
      <c r="I200" s="95"/>
      <c r="J200" s="95"/>
      <c r="K200" s="95"/>
      <c r="L200" s="141"/>
      <c r="M200" s="141"/>
      <c r="N200" s="141"/>
      <c r="O200" s="141"/>
      <c r="P200" s="141"/>
      <c r="Q200" s="142"/>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3"/>
      <c r="AP200" s="144"/>
      <c r="AQ200" s="144"/>
    </row>
    <row r="201" spans="2:43" ht="15.75" x14ac:dyDescent="0.25">
      <c r="B201" s="82"/>
      <c r="C201" s="95" t="s">
        <v>90</v>
      </c>
      <c r="D201" s="82"/>
      <c r="E201" s="95"/>
      <c r="F201" s="95"/>
      <c r="G201" s="42">
        <f>J161</f>
        <v>1086.75</v>
      </c>
      <c r="H201" s="95"/>
      <c r="I201" s="95"/>
      <c r="J201" s="95"/>
      <c r="K201" s="95"/>
      <c r="L201" s="141"/>
      <c r="M201" s="141"/>
      <c r="N201" s="141"/>
      <c r="O201" s="141"/>
      <c r="P201" s="141"/>
      <c r="Q201" s="142"/>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3"/>
      <c r="AP201" s="144"/>
      <c r="AQ201" s="144"/>
    </row>
    <row r="202" spans="2:43" ht="15.75" x14ac:dyDescent="0.25">
      <c r="B202" s="82"/>
      <c r="C202" s="95" t="s">
        <v>91</v>
      </c>
      <c r="D202" s="82"/>
      <c r="E202" s="95"/>
      <c r="F202" s="95"/>
      <c r="G202" s="42">
        <f>H177</f>
        <v>651</v>
      </c>
      <c r="H202" s="95"/>
      <c r="I202" s="95"/>
      <c r="J202" s="95"/>
      <c r="K202" s="95"/>
      <c r="L202" s="141"/>
      <c r="M202" s="141"/>
      <c r="N202" s="141"/>
      <c r="O202" s="141"/>
      <c r="P202" s="141"/>
      <c r="Q202" s="142"/>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3"/>
      <c r="AP202" s="144"/>
      <c r="AQ202" s="144"/>
    </row>
    <row r="203" spans="2:43" ht="16.5" thickBot="1" x14ac:dyDescent="0.3">
      <c r="B203" s="82"/>
      <c r="C203" s="95" t="s">
        <v>92</v>
      </c>
      <c r="D203" s="82"/>
      <c r="E203" s="95"/>
      <c r="F203" s="95"/>
      <c r="G203" s="104">
        <f>SUM(G201:G202)</f>
        <v>1737.75</v>
      </c>
      <c r="H203" s="95"/>
      <c r="I203" s="95"/>
      <c r="J203" s="95"/>
      <c r="K203" s="95"/>
      <c r="L203" s="145"/>
      <c r="M203" s="61"/>
      <c r="N203" s="61"/>
      <c r="O203" s="61"/>
      <c r="P203" s="141"/>
      <c r="Q203" s="142"/>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3"/>
      <c r="AP203" s="144"/>
      <c r="AQ203" s="144"/>
    </row>
    <row r="204" spans="2:43" ht="16.5" thickTop="1" x14ac:dyDescent="0.25">
      <c r="B204" s="82"/>
      <c r="C204" s="95"/>
      <c r="D204" s="95"/>
      <c r="E204" s="95"/>
      <c r="F204" s="95"/>
      <c r="G204" s="95"/>
      <c r="H204" s="95"/>
      <c r="I204" s="95"/>
      <c r="J204" s="95"/>
      <c r="K204" s="95"/>
      <c r="L204" s="145" t="s">
        <v>199</v>
      </c>
      <c r="M204" s="61"/>
      <c r="N204" s="61"/>
      <c r="O204" s="61"/>
      <c r="P204" s="141"/>
      <c r="Q204" s="142"/>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3"/>
      <c r="AP204" s="144"/>
      <c r="AQ204" s="144"/>
    </row>
    <row r="205" spans="2:43" ht="63" x14ac:dyDescent="0.25">
      <c r="B205" s="82"/>
      <c r="C205" s="94" t="s">
        <v>93</v>
      </c>
      <c r="D205" s="195" t="s">
        <v>94</v>
      </c>
      <c r="E205" s="258" t="s">
        <v>139</v>
      </c>
      <c r="F205" s="196"/>
      <c r="G205" s="197" t="s">
        <v>138</v>
      </c>
      <c r="H205" s="196"/>
      <c r="I205" s="195" t="s">
        <v>168</v>
      </c>
      <c r="J205" s="95"/>
      <c r="K205" s="95"/>
      <c r="L205" s="141"/>
      <c r="M205" s="147" t="s">
        <v>70</v>
      </c>
      <c r="N205" s="147" t="s">
        <v>73</v>
      </c>
      <c r="O205" s="147" t="s">
        <v>77</v>
      </c>
      <c r="P205" s="141"/>
      <c r="Q205" s="142"/>
      <c r="R205" s="247" t="s">
        <v>224</v>
      </c>
      <c r="S205" s="247" t="s">
        <v>225</v>
      </c>
      <c r="T205" s="247" t="s">
        <v>226</v>
      </c>
      <c r="U205" s="142"/>
      <c r="V205" s="142"/>
      <c r="W205" s="142"/>
      <c r="X205" s="142"/>
      <c r="Y205" s="142" t="s">
        <v>95</v>
      </c>
      <c r="AA205" s="142"/>
      <c r="AB205" s="142"/>
      <c r="AC205" s="142"/>
      <c r="AD205" s="142"/>
      <c r="AE205" s="142"/>
      <c r="AF205" s="142"/>
      <c r="AG205" s="142"/>
      <c r="AH205" s="142"/>
      <c r="AI205" s="142"/>
      <c r="AJ205" s="142"/>
      <c r="AK205" s="142"/>
      <c r="AL205" s="142"/>
      <c r="AM205" s="142"/>
      <c r="AN205" s="142"/>
      <c r="AO205" s="143"/>
      <c r="AP205" s="144"/>
      <c r="AQ205" s="144"/>
    </row>
    <row r="206" spans="2:43" ht="15.75" x14ac:dyDescent="0.25">
      <c r="B206" s="82"/>
      <c r="C206" s="95" t="s">
        <v>96</v>
      </c>
      <c r="D206" s="95"/>
      <c r="E206" s="259"/>
      <c r="F206" s="82"/>
      <c r="G206" s="152">
        <f>G203*-1</f>
        <v>-1737.75</v>
      </c>
      <c r="H206" s="246">
        <v>0</v>
      </c>
      <c r="I206" s="105">
        <f>G206</f>
        <v>-1737.75</v>
      </c>
      <c r="J206" s="95"/>
      <c r="K206" s="95"/>
      <c r="L206" s="61"/>
      <c r="M206" s="147" t="s">
        <v>135</v>
      </c>
      <c r="N206" s="147" t="s">
        <v>135</v>
      </c>
      <c r="O206" s="147" t="s">
        <v>135</v>
      </c>
      <c r="P206" s="141"/>
      <c r="Q206" s="142"/>
      <c r="R206" s="250">
        <f t="array" ref="R206:T211">LINEST(I206:I211,H206:H211^{1,2},,TRUE)</f>
        <v>-35.896428571428523</v>
      </c>
      <c r="S206" s="250">
        <v>961.60681818181808</v>
      </c>
      <c r="T206" s="250">
        <v>-1733.9176623376618</v>
      </c>
      <c r="U206" s="142"/>
      <c r="V206" s="142"/>
      <c r="W206" s="148" t="s">
        <v>98</v>
      </c>
      <c r="X206" s="148" t="s">
        <v>99</v>
      </c>
      <c r="Y206" s="148" t="s">
        <v>100</v>
      </c>
      <c r="Z206" s="148" t="s">
        <v>101</v>
      </c>
      <c r="AA206" s="148" t="s">
        <v>102</v>
      </c>
      <c r="AB206" s="148" t="s">
        <v>103</v>
      </c>
      <c r="AC206" s="148" t="s">
        <v>104</v>
      </c>
      <c r="AD206" s="142"/>
      <c r="AE206" s="142"/>
      <c r="AF206" s="142"/>
      <c r="AG206" s="142"/>
      <c r="AH206" s="142"/>
      <c r="AI206" s="142"/>
      <c r="AJ206" s="142"/>
      <c r="AK206" s="142"/>
      <c r="AL206" s="142"/>
      <c r="AM206" s="142"/>
      <c r="AN206" s="142"/>
      <c r="AO206" s="143"/>
      <c r="AP206" s="144"/>
      <c r="AQ206" s="144"/>
    </row>
    <row r="207" spans="2:43" ht="15.75" x14ac:dyDescent="0.25">
      <c r="B207" s="82"/>
      <c r="C207" s="95" t="s">
        <v>140</v>
      </c>
      <c r="D207" s="252">
        <f>'Costs &amp; Benefits'!D207</f>
        <v>1</v>
      </c>
      <c r="E207" s="260">
        <f>$E$184+(D207*($G$184-$E$184))</f>
        <v>11000</v>
      </c>
      <c r="F207" s="82"/>
      <c r="G207" s="105">
        <f>AC207</f>
        <v>935.00000000000034</v>
      </c>
      <c r="H207" s="246">
        <v>1</v>
      </c>
      <c r="I207" s="105">
        <f>I206+G207</f>
        <v>-802.74999999999966</v>
      </c>
      <c r="J207" s="106"/>
      <c r="K207" s="106"/>
      <c r="L207" s="147" t="s">
        <v>97</v>
      </c>
      <c r="M207" s="149">
        <v>1</v>
      </c>
      <c r="N207" s="149">
        <v>1</v>
      </c>
      <c r="O207" s="149">
        <v>1</v>
      </c>
      <c r="P207" s="141"/>
      <c r="Q207" s="142"/>
      <c r="R207" s="251">
        <v>0.95762187567530033</v>
      </c>
      <c r="S207" s="250">
        <v>4.9882203927931039</v>
      </c>
      <c r="T207" s="250">
        <v>5.303069816091206</v>
      </c>
      <c r="U207" s="142"/>
      <c r="V207" s="142"/>
      <c r="W207" s="257">
        <f>$E$184+(D207*($G$184-$E$184))</f>
        <v>11000</v>
      </c>
      <c r="X207" s="142">
        <f>W207*80%</f>
        <v>8800</v>
      </c>
      <c r="Y207" s="150">
        <f>X207/13.2</f>
        <v>666.66666666666674</v>
      </c>
      <c r="Z207" s="150">
        <f>Y207-$E$188</f>
        <v>271.0144927536233</v>
      </c>
      <c r="AA207" s="151">
        <f>Z207*$G$191</f>
        <v>1558.3333333333339</v>
      </c>
      <c r="AB207" s="151">
        <f>AA207*$E$195</f>
        <v>623.3333333333336</v>
      </c>
      <c r="AC207" s="151">
        <f>AA207-AB207</f>
        <v>935.00000000000034</v>
      </c>
      <c r="AD207" s="142"/>
      <c r="AE207" s="142"/>
      <c r="AF207" s="142"/>
      <c r="AG207" s="142"/>
      <c r="AH207" s="142"/>
      <c r="AI207" s="142"/>
      <c r="AJ207" s="142"/>
      <c r="AK207" s="142"/>
      <c r="AL207" s="142"/>
      <c r="AM207" s="142"/>
      <c r="AN207" s="142"/>
      <c r="AO207" s="143"/>
      <c r="AP207" s="144"/>
      <c r="AQ207" s="144"/>
    </row>
    <row r="208" spans="2:43" ht="15.75" x14ac:dyDescent="0.25">
      <c r="B208" s="82"/>
      <c r="C208" s="95" t="s">
        <v>105</v>
      </c>
      <c r="D208" s="252">
        <f>'Costs &amp; Benefits'!D208</f>
        <v>0.9</v>
      </c>
      <c r="E208" s="260">
        <f>$E$184+(D208*($G$184-$E$184))</f>
        <v>10600</v>
      </c>
      <c r="F208" s="82"/>
      <c r="G208" s="105">
        <f>AC208</f>
        <v>851.3636363636366</v>
      </c>
      <c r="H208" s="246">
        <v>2</v>
      </c>
      <c r="I208" s="105">
        <f>I207+G208</f>
        <v>48.613636363636942</v>
      </c>
      <c r="J208" s="106"/>
      <c r="K208" s="106"/>
      <c r="L208" s="147" t="s">
        <v>117</v>
      </c>
      <c r="M208" s="237">
        <v>0.9</v>
      </c>
      <c r="N208" s="237">
        <v>0.95</v>
      </c>
      <c r="O208" s="237">
        <v>1</v>
      </c>
      <c r="P208" s="141"/>
      <c r="Q208" s="142"/>
      <c r="R208" s="250">
        <v>0.9999904486507184</v>
      </c>
      <c r="S208" s="250">
        <v>5.8511663099035376</v>
      </c>
      <c r="T208" s="250" t="e">
        <v>#N/A</v>
      </c>
      <c r="U208" s="142"/>
      <c r="V208" s="142"/>
      <c r="W208" s="257">
        <f>$E$184+(D208*($G$184-$E$184))</f>
        <v>10600</v>
      </c>
      <c r="X208" s="142">
        <f>W208*80%</f>
        <v>8480</v>
      </c>
      <c r="Y208" s="150">
        <f>X208/13.2</f>
        <v>642.42424242424249</v>
      </c>
      <c r="Z208" s="150">
        <f>Y208-$E$188</f>
        <v>246.77206851119905</v>
      </c>
      <c r="AA208" s="151">
        <f>Z208*$G$191</f>
        <v>1418.9393939393944</v>
      </c>
      <c r="AB208" s="151">
        <f>AA208*$E$195</f>
        <v>567.57575757575785</v>
      </c>
      <c r="AC208" s="151">
        <f>AA208-AB208</f>
        <v>851.3636363636366</v>
      </c>
      <c r="AD208" s="142"/>
      <c r="AE208" s="142"/>
      <c r="AF208" s="142"/>
      <c r="AG208" s="142"/>
      <c r="AH208" s="142"/>
      <c r="AI208" s="142"/>
      <c r="AJ208" s="142"/>
      <c r="AK208" s="142"/>
      <c r="AL208" s="142"/>
      <c r="AM208" s="142"/>
      <c r="AN208" s="142"/>
      <c r="AO208" s="143"/>
      <c r="AP208" s="144"/>
      <c r="AQ208" s="144"/>
    </row>
    <row r="209" spans="2:43" ht="15.75" x14ac:dyDescent="0.25">
      <c r="B209" s="82"/>
      <c r="C209" s="95" t="s">
        <v>106</v>
      </c>
      <c r="D209" s="252">
        <f>'Costs &amp; Benefits'!D209</f>
        <v>0.81</v>
      </c>
      <c r="E209" s="260">
        <f>$E$184+(D209*($G$184-$E$184))</f>
        <v>10240</v>
      </c>
      <c r="F209" s="82"/>
      <c r="G209" s="105">
        <f>AC209</f>
        <v>776.09090909090924</v>
      </c>
      <c r="H209" s="246">
        <v>3</v>
      </c>
      <c r="I209" s="105">
        <f>I208+G209</f>
        <v>824.70454545454618</v>
      </c>
      <c r="J209" s="106"/>
      <c r="K209" s="106"/>
      <c r="L209" s="147" t="s">
        <v>118</v>
      </c>
      <c r="M209" s="237">
        <v>0.85</v>
      </c>
      <c r="N209" s="237">
        <v>0.9</v>
      </c>
      <c r="O209" s="237">
        <v>1</v>
      </c>
      <c r="P209" s="141"/>
      <c r="Q209" s="142"/>
      <c r="R209" s="247">
        <v>157044.37443944515</v>
      </c>
      <c r="S209" s="250">
        <v>3</v>
      </c>
      <c r="T209" s="250" t="e">
        <v>#N/A</v>
      </c>
      <c r="U209" s="142"/>
      <c r="V209" s="142"/>
      <c r="W209" s="257">
        <f>$E$184+(D209*($G$184-$E$184))</f>
        <v>10240</v>
      </c>
      <c r="X209" s="142">
        <f>W209*80%</f>
        <v>8192</v>
      </c>
      <c r="Y209" s="150">
        <f>X209/13.2</f>
        <v>620.60606060606062</v>
      </c>
      <c r="Z209" s="150">
        <f>Y209-$E$188</f>
        <v>224.95388669301718</v>
      </c>
      <c r="AA209" s="151">
        <f>Z209*$G$191</f>
        <v>1293.4848484848487</v>
      </c>
      <c r="AB209" s="151">
        <f>AA209*$E$195</f>
        <v>517.39393939393949</v>
      </c>
      <c r="AC209" s="151">
        <f>AA209-AB209</f>
        <v>776.09090909090924</v>
      </c>
      <c r="AD209" s="142"/>
      <c r="AE209" s="142"/>
      <c r="AF209" s="142"/>
      <c r="AG209" s="142"/>
      <c r="AH209" s="142"/>
      <c r="AI209" s="142"/>
      <c r="AJ209" s="142"/>
      <c r="AK209" s="142"/>
      <c r="AL209" s="142"/>
      <c r="AM209" s="142"/>
      <c r="AN209" s="142"/>
      <c r="AO209" s="143"/>
      <c r="AP209" s="144"/>
      <c r="AQ209" s="144"/>
    </row>
    <row r="210" spans="2:43" ht="15.75" x14ac:dyDescent="0.25">
      <c r="B210" s="82"/>
      <c r="C210" s="95" t="s">
        <v>107</v>
      </c>
      <c r="D210" s="252">
        <f>'Costs &amp; Benefits'!D210</f>
        <v>0.72900000000000009</v>
      </c>
      <c r="E210" s="260">
        <f>$E$184+(D210*($G$184-$E$184))</f>
        <v>9916</v>
      </c>
      <c r="F210" s="82"/>
      <c r="G210" s="105">
        <f>AC210</f>
        <v>708.34545454545469</v>
      </c>
      <c r="H210" s="246">
        <v>4</v>
      </c>
      <c r="I210" s="105">
        <f>I209+G210</f>
        <v>1533.0500000000009</v>
      </c>
      <c r="J210" s="106"/>
      <c r="K210" s="106"/>
      <c r="L210" s="147" t="s">
        <v>119</v>
      </c>
      <c r="M210" s="237">
        <v>0.8</v>
      </c>
      <c r="N210" s="237">
        <v>0.85</v>
      </c>
      <c r="O210" s="237">
        <v>0.95</v>
      </c>
      <c r="P210" s="141"/>
      <c r="Q210" s="142"/>
      <c r="R210" s="250">
        <v>10753188.636131451</v>
      </c>
      <c r="S210" s="250">
        <v>102.70844155845053</v>
      </c>
      <c r="T210" s="250" t="e">
        <v>#N/A</v>
      </c>
      <c r="U210" s="142"/>
      <c r="V210" s="142"/>
      <c r="W210" s="257">
        <f>$E$184+(D210*($G$184-$E$184))</f>
        <v>9916</v>
      </c>
      <c r="X210" s="142">
        <f>W210*80%</f>
        <v>7932.8</v>
      </c>
      <c r="Y210" s="150">
        <f>X210/13.2</f>
        <v>600.969696969697</v>
      </c>
      <c r="Z210" s="150">
        <f>Y210-$E$188</f>
        <v>205.31752305665356</v>
      </c>
      <c r="AA210" s="151">
        <f>Z210*$G$191</f>
        <v>1180.575757575758</v>
      </c>
      <c r="AB210" s="151">
        <f>AA210*$E$195</f>
        <v>472.23030303030322</v>
      </c>
      <c r="AC210" s="151">
        <f>AA210-AB210</f>
        <v>708.34545454545469</v>
      </c>
      <c r="AD210" s="142"/>
      <c r="AE210" s="142"/>
      <c r="AF210" s="142"/>
      <c r="AG210" s="142"/>
      <c r="AH210" s="142"/>
      <c r="AI210" s="142"/>
      <c r="AJ210" s="142"/>
      <c r="AK210" s="142"/>
      <c r="AL210" s="142"/>
      <c r="AM210" s="142"/>
      <c r="AN210" s="142"/>
      <c r="AO210" s="143"/>
      <c r="AP210" s="144"/>
      <c r="AQ210" s="144"/>
    </row>
    <row r="211" spans="2:43" ht="15.75" x14ac:dyDescent="0.25">
      <c r="B211" s="82"/>
      <c r="C211" s="95" t="s">
        <v>108</v>
      </c>
      <c r="D211" s="252">
        <f>'Costs &amp; Benefits'!D211</f>
        <v>0.65610000000000013</v>
      </c>
      <c r="E211" s="260">
        <f>$E$184+(D211*($G$184-$E$184))</f>
        <v>9624.4000000000015</v>
      </c>
      <c r="F211" s="82"/>
      <c r="G211" s="105">
        <f>AC211</f>
        <v>647.37454545454614</v>
      </c>
      <c r="H211" s="246">
        <v>5</v>
      </c>
      <c r="I211" s="105">
        <f>I210+G211</f>
        <v>2180.4245454545471</v>
      </c>
      <c r="J211" s="106"/>
      <c r="K211" s="106"/>
      <c r="L211" s="147" t="s">
        <v>120</v>
      </c>
      <c r="M211" s="237">
        <v>0.7</v>
      </c>
      <c r="N211" s="237">
        <v>0.8</v>
      </c>
      <c r="O211" s="237">
        <v>0.9</v>
      </c>
      <c r="P211" s="141"/>
      <c r="Q211" s="142"/>
      <c r="R211" s="250" t="e">
        <v>#N/A</v>
      </c>
      <c r="S211" s="250" t="e">
        <v>#N/A</v>
      </c>
      <c r="T211" s="250" t="e">
        <v>#N/A</v>
      </c>
      <c r="U211" s="142"/>
      <c r="V211" s="142"/>
      <c r="W211" s="257">
        <f>$E$184+(D211*($G$184-$E$184))</f>
        <v>9624.4000000000015</v>
      </c>
      <c r="X211" s="142">
        <f>W211*80%</f>
        <v>7699.5200000000013</v>
      </c>
      <c r="Y211" s="150">
        <f>X211/13.2</f>
        <v>583.29696969696988</v>
      </c>
      <c r="Z211" s="150">
        <f>Y211-$E$188</f>
        <v>187.64479578392644</v>
      </c>
      <c r="AA211" s="151">
        <f>Z211*$G$191</f>
        <v>1078.9575757575769</v>
      </c>
      <c r="AB211" s="151">
        <f>AA211*$E$195</f>
        <v>431.5830303030308</v>
      </c>
      <c r="AC211" s="151">
        <f>AA211-AB211</f>
        <v>647.37454545454614</v>
      </c>
      <c r="AD211" s="143"/>
      <c r="AE211" s="143"/>
      <c r="AF211" s="143"/>
      <c r="AG211" s="143"/>
      <c r="AH211" s="143"/>
      <c r="AI211" s="143"/>
      <c r="AJ211" s="143"/>
      <c r="AK211" s="143"/>
      <c r="AL211" s="143"/>
      <c r="AM211" s="143"/>
      <c r="AN211" s="143"/>
      <c r="AO211" s="143"/>
      <c r="AP211" s="144"/>
      <c r="AQ211" s="144"/>
    </row>
    <row r="212" spans="2:43" ht="15.75" x14ac:dyDescent="0.25">
      <c r="B212" s="87"/>
      <c r="C212" s="100"/>
      <c r="D212" s="100"/>
      <c r="E212" s="116"/>
      <c r="F212" s="100"/>
      <c r="G212" s="100"/>
      <c r="H212" s="100"/>
      <c r="I212" s="100"/>
      <c r="J212" s="100"/>
      <c r="K212" s="100"/>
      <c r="L212" s="61"/>
      <c r="M212" s="61"/>
      <c r="N212" s="61"/>
      <c r="O212" s="61"/>
      <c r="P212" s="159" t="s">
        <v>154</v>
      </c>
      <c r="Q212" s="142"/>
      <c r="R212" s="142"/>
      <c r="S212" s="142"/>
      <c r="T212" s="142"/>
      <c r="U212" s="142"/>
      <c r="V212" s="142"/>
      <c r="W212" s="142"/>
      <c r="X212" s="142"/>
      <c r="Y212" s="142"/>
      <c r="Z212" s="142"/>
      <c r="AA212" s="142"/>
      <c r="AB212" s="142"/>
      <c r="AC212" s="142"/>
      <c r="AD212" s="143"/>
      <c r="AE212" s="143"/>
      <c r="AF212" s="143"/>
      <c r="AG212" s="143"/>
      <c r="AH212" s="143"/>
      <c r="AI212" s="143"/>
      <c r="AJ212" s="143"/>
      <c r="AK212" s="143"/>
      <c r="AL212" s="143"/>
      <c r="AM212" s="143"/>
      <c r="AN212" s="143"/>
      <c r="AO212" s="143"/>
      <c r="AP212" s="144"/>
      <c r="AQ212" s="144"/>
    </row>
    <row r="213" spans="2:43" ht="17.25" x14ac:dyDescent="0.25">
      <c r="B213" s="87"/>
      <c r="C213" s="126" t="s">
        <v>110</v>
      </c>
      <c r="D213" s="127"/>
      <c r="E213" s="128"/>
      <c r="F213" s="127"/>
      <c r="G213" s="127"/>
      <c r="H213" s="127"/>
      <c r="I213" s="127"/>
      <c r="J213" s="107"/>
      <c r="K213" s="100"/>
      <c r="L213" s="141"/>
      <c r="M213" s="141"/>
      <c r="N213" s="141"/>
      <c r="O213" s="141"/>
      <c r="P213" s="141"/>
      <c r="Q213" s="142"/>
      <c r="R213" s="248" t="s">
        <v>227</v>
      </c>
      <c r="S213" s="142">
        <f>S206*S206</f>
        <v>924687.67277376016</v>
      </c>
      <c r="T213" s="142"/>
      <c r="U213" s="142"/>
      <c r="V213" s="142"/>
      <c r="W213" s="142"/>
      <c r="X213" s="142"/>
      <c r="Y213" s="142"/>
      <c r="Z213" s="142"/>
      <c r="AA213" s="142"/>
      <c r="AB213" s="142"/>
      <c r="AC213" s="143"/>
      <c r="AD213" s="143"/>
      <c r="AE213" s="143"/>
      <c r="AF213" s="143"/>
      <c r="AG213" s="143"/>
      <c r="AH213" s="143"/>
      <c r="AI213" s="143"/>
      <c r="AJ213" s="143"/>
      <c r="AK213" s="143"/>
      <c r="AL213" s="143"/>
      <c r="AM213" s="143"/>
      <c r="AN213" s="143"/>
      <c r="AO213" s="143"/>
      <c r="AP213" s="144"/>
      <c r="AQ213" s="144"/>
    </row>
    <row r="214" spans="2:43" ht="12" customHeight="1" x14ac:dyDescent="0.25">
      <c r="B214" s="87"/>
      <c r="C214" s="198"/>
      <c r="D214" s="100"/>
      <c r="E214" s="116"/>
      <c r="F214" s="100"/>
      <c r="G214" s="244" t="s">
        <v>207</v>
      </c>
      <c r="H214" s="100"/>
      <c r="I214" s="100"/>
      <c r="J214" s="108"/>
      <c r="K214" s="100"/>
      <c r="L214" s="141"/>
      <c r="M214" s="141"/>
      <c r="N214" s="141"/>
      <c r="O214" s="141"/>
      <c r="P214" s="141"/>
      <c r="Q214" s="142"/>
      <c r="R214" s="248" t="s">
        <v>219</v>
      </c>
      <c r="S214" s="142">
        <f>4*R206*T206</f>
        <v>248965.8060593688</v>
      </c>
      <c r="T214" s="142"/>
      <c r="U214" s="142"/>
      <c r="V214" s="142"/>
      <c r="W214" s="142"/>
      <c r="X214" s="142"/>
      <c r="Y214" s="142"/>
      <c r="Z214" s="142"/>
      <c r="AA214" s="142"/>
      <c r="AB214" s="142"/>
      <c r="AC214" s="143"/>
      <c r="AD214" s="143"/>
      <c r="AE214" s="143"/>
      <c r="AF214" s="143"/>
      <c r="AG214" s="143"/>
      <c r="AH214" s="143"/>
      <c r="AI214" s="143"/>
      <c r="AJ214" s="143"/>
      <c r="AK214" s="143"/>
      <c r="AL214" s="143"/>
      <c r="AM214" s="143"/>
      <c r="AN214" s="143"/>
      <c r="AO214" s="143"/>
      <c r="AP214" s="144"/>
      <c r="AQ214" s="144"/>
    </row>
    <row r="215" spans="2:43" ht="17.25" x14ac:dyDescent="0.25">
      <c r="B215" s="87"/>
      <c r="C215" s="129" t="s">
        <v>163</v>
      </c>
      <c r="D215" s="82"/>
      <c r="E215" s="95"/>
      <c r="F215" s="95"/>
      <c r="G215" s="244" t="s">
        <v>208</v>
      </c>
      <c r="H215" s="100"/>
      <c r="I215" s="100"/>
      <c r="J215" s="108"/>
      <c r="K215" s="100"/>
      <c r="L215" s="141"/>
      <c r="M215" s="141"/>
      <c r="N215" s="141"/>
      <c r="O215" s="141"/>
      <c r="P215" s="141"/>
      <c r="Q215" s="142"/>
      <c r="R215" s="248" t="s">
        <v>228</v>
      </c>
      <c r="S215" s="142">
        <f>S213-S214</f>
        <v>675721.86671439139</v>
      </c>
      <c r="T215" s="142"/>
      <c r="U215" s="142"/>
      <c r="V215" s="142"/>
      <c r="W215" s="142"/>
      <c r="X215" s="142"/>
      <c r="Y215" s="142"/>
      <c r="Z215" s="142"/>
      <c r="AA215" s="142"/>
      <c r="AB215" s="142"/>
      <c r="AC215" s="143"/>
      <c r="AD215" s="143"/>
      <c r="AE215" s="143"/>
      <c r="AF215" s="143"/>
      <c r="AG215" s="143"/>
      <c r="AH215" s="143"/>
      <c r="AI215" s="143"/>
      <c r="AJ215" s="143"/>
      <c r="AK215" s="143"/>
      <c r="AL215" s="143"/>
      <c r="AM215" s="143"/>
      <c r="AN215" s="143"/>
      <c r="AO215" s="143"/>
      <c r="AP215" s="144"/>
      <c r="AQ215" s="144"/>
    </row>
    <row r="216" spans="2:43" ht="17.25" x14ac:dyDescent="0.25">
      <c r="B216" s="87"/>
      <c r="C216" s="199" t="s">
        <v>90</v>
      </c>
      <c r="D216" s="82"/>
      <c r="E216" s="42">
        <f>G201</f>
        <v>1086.75</v>
      </c>
      <c r="F216" s="95"/>
      <c r="G216" s="244" t="s">
        <v>209</v>
      </c>
      <c r="H216" s="100"/>
      <c r="I216" s="100"/>
      <c r="J216" s="108"/>
      <c r="K216" s="100"/>
      <c r="L216" s="141"/>
      <c r="M216" s="141"/>
      <c r="N216" s="141"/>
      <c r="O216" s="141"/>
      <c r="P216" s="141"/>
      <c r="Q216" s="142"/>
      <c r="R216" s="248" t="s">
        <v>229</v>
      </c>
      <c r="S216" s="142">
        <f>SQRT(S215)</f>
        <v>822.02303295856098</v>
      </c>
      <c r="T216" s="142"/>
      <c r="U216" s="142"/>
      <c r="V216" s="142"/>
      <c r="W216" s="142"/>
      <c r="X216" s="142"/>
      <c r="Y216" s="142"/>
      <c r="Z216" s="142"/>
      <c r="AA216" s="142"/>
      <c r="AB216" s="142"/>
      <c r="AC216" s="143"/>
      <c r="AD216" s="143"/>
      <c r="AE216" s="143"/>
      <c r="AF216" s="143"/>
      <c r="AG216" s="143"/>
      <c r="AH216" s="143"/>
      <c r="AI216" s="143"/>
      <c r="AJ216" s="143"/>
      <c r="AK216" s="143"/>
      <c r="AL216" s="143"/>
      <c r="AM216" s="143"/>
      <c r="AN216" s="143"/>
      <c r="AO216" s="143"/>
      <c r="AP216" s="144"/>
      <c r="AQ216" s="144"/>
    </row>
    <row r="217" spans="2:43" ht="15.75" x14ac:dyDescent="0.25">
      <c r="B217" s="87"/>
      <c r="C217" s="199" t="s">
        <v>91</v>
      </c>
      <c r="D217" s="82"/>
      <c r="E217" s="42">
        <f>G202</f>
        <v>651</v>
      </c>
      <c r="F217" s="95"/>
      <c r="G217" s="244" t="s">
        <v>210</v>
      </c>
      <c r="H217" s="100"/>
      <c r="I217" s="100"/>
      <c r="J217" s="108"/>
      <c r="K217" s="100"/>
      <c r="L217" s="141"/>
      <c r="M217" s="141"/>
      <c r="N217" s="141"/>
      <c r="O217" s="141"/>
      <c r="P217" s="141"/>
      <c r="Q217" s="142"/>
      <c r="R217" s="248" t="s">
        <v>220</v>
      </c>
      <c r="S217" s="142">
        <f>S206*-1</f>
        <v>-961.60681818181808</v>
      </c>
      <c r="T217" s="142"/>
      <c r="U217" s="142"/>
      <c r="V217" s="142"/>
      <c r="W217" s="142"/>
      <c r="X217" s="142"/>
      <c r="Y217" s="142"/>
      <c r="Z217" s="142"/>
      <c r="AA217" s="142"/>
      <c r="AB217" s="142"/>
      <c r="AC217" s="143"/>
      <c r="AD217" s="143"/>
      <c r="AE217" s="143"/>
      <c r="AF217" s="143"/>
      <c r="AG217" s="143"/>
      <c r="AH217" s="143"/>
      <c r="AI217" s="143"/>
      <c r="AJ217" s="143"/>
      <c r="AK217" s="143"/>
      <c r="AL217" s="143"/>
      <c r="AM217" s="143"/>
      <c r="AN217" s="143"/>
      <c r="AO217" s="143"/>
      <c r="AP217" s="144"/>
      <c r="AQ217" s="144"/>
    </row>
    <row r="218" spans="2:43" ht="16.5" thickBot="1" x14ac:dyDescent="0.3">
      <c r="B218" s="87"/>
      <c r="C218" s="199" t="s">
        <v>92</v>
      </c>
      <c r="D218" s="82"/>
      <c r="E218" s="104">
        <f>E216+E217</f>
        <v>1737.75</v>
      </c>
      <c r="F218" s="95"/>
      <c r="G218" s="244" t="s">
        <v>211</v>
      </c>
      <c r="H218" s="100"/>
      <c r="I218" s="100"/>
      <c r="J218" s="108"/>
      <c r="K218" s="100"/>
      <c r="L218" s="136" t="s">
        <v>204</v>
      </c>
      <c r="M218" s="141"/>
      <c r="N218" s="141"/>
      <c r="O218" s="141"/>
      <c r="P218" s="141"/>
      <c r="Q218" s="142"/>
      <c r="R218" s="248" t="s">
        <v>221</v>
      </c>
      <c r="S218" s="142">
        <f>S216+S217</f>
        <v>-139.58378522325711</v>
      </c>
      <c r="T218" s="142"/>
      <c r="U218" s="142"/>
      <c r="V218" s="142"/>
      <c r="W218" s="142"/>
      <c r="X218" s="142"/>
      <c r="Y218" s="142"/>
      <c r="Z218" s="142"/>
      <c r="AA218" s="142"/>
      <c r="AB218" s="142"/>
      <c r="AC218" s="143"/>
      <c r="AD218" s="143"/>
      <c r="AE218" s="143"/>
      <c r="AF218" s="143"/>
      <c r="AG218" s="143"/>
      <c r="AH218" s="143"/>
      <c r="AI218" s="143"/>
      <c r="AJ218" s="143"/>
      <c r="AK218" s="143"/>
      <c r="AL218" s="143"/>
      <c r="AM218" s="143"/>
      <c r="AN218" s="143"/>
      <c r="AO218" s="143"/>
      <c r="AP218" s="144"/>
      <c r="AQ218" s="144"/>
    </row>
    <row r="219" spans="2:43" ht="16.5" thickTop="1" x14ac:dyDescent="0.25">
      <c r="B219" s="87"/>
      <c r="C219" s="129"/>
      <c r="D219" s="87"/>
      <c r="E219" s="60"/>
      <c r="F219" s="100"/>
      <c r="G219" s="244" t="s">
        <v>212</v>
      </c>
      <c r="H219" s="100"/>
      <c r="I219" s="100"/>
      <c r="J219" s="108"/>
      <c r="K219" s="100"/>
      <c r="L219" s="133" t="s">
        <v>205</v>
      </c>
      <c r="M219" s="141"/>
      <c r="N219" s="141"/>
      <c r="O219" s="141"/>
      <c r="P219" s="141"/>
      <c r="Q219" s="142"/>
      <c r="R219" s="248" t="s">
        <v>222</v>
      </c>
      <c r="S219" s="142">
        <f>2*R206</f>
        <v>-71.792857142857045</v>
      </c>
      <c r="T219" s="142"/>
      <c r="U219" s="142"/>
      <c r="V219" s="142"/>
      <c r="W219" s="142"/>
      <c r="X219" s="142"/>
      <c r="Y219" s="142"/>
      <c r="Z219" s="142"/>
      <c r="AA219" s="142"/>
      <c r="AB219" s="142"/>
      <c r="AC219" s="143"/>
      <c r="AD219" s="143"/>
      <c r="AE219" s="143"/>
      <c r="AF219" s="143"/>
      <c r="AG219" s="143"/>
      <c r="AH219" s="143"/>
      <c r="AI219" s="143"/>
      <c r="AJ219" s="143"/>
      <c r="AK219" s="143"/>
      <c r="AL219" s="143"/>
      <c r="AM219" s="143"/>
      <c r="AN219" s="143"/>
      <c r="AO219" s="143"/>
      <c r="AP219" s="144"/>
      <c r="AQ219" s="144"/>
    </row>
    <row r="220" spans="2:43" ht="15.75" x14ac:dyDescent="0.25">
      <c r="B220" s="87"/>
      <c r="C220" s="129" t="s">
        <v>162</v>
      </c>
      <c r="D220" s="87"/>
      <c r="E220" s="60">
        <f>G198</f>
        <v>935.00000000000034</v>
      </c>
      <c r="F220" s="100"/>
      <c r="G220" s="244" t="s">
        <v>213</v>
      </c>
      <c r="H220" s="100"/>
      <c r="I220" s="100"/>
      <c r="J220" s="108"/>
      <c r="K220" s="100"/>
      <c r="L220" s="236" t="s">
        <v>206</v>
      </c>
      <c r="M220" s="133"/>
      <c r="N220" s="141"/>
      <c r="O220" s="141"/>
      <c r="P220" s="141"/>
      <c r="Q220" s="142"/>
      <c r="R220" s="249" t="s">
        <v>223</v>
      </c>
      <c r="S220" s="142">
        <f>S218/S219</f>
        <v>1.9442572809925402</v>
      </c>
      <c r="T220" s="142"/>
      <c r="U220" s="142"/>
      <c r="V220" s="142"/>
      <c r="W220" s="142"/>
      <c r="X220" s="142"/>
      <c r="Y220" s="142"/>
      <c r="Z220" s="142"/>
      <c r="AA220" s="142"/>
      <c r="AB220" s="142"/>
      <c r="AC220" s="143"/>
      <c r="AD220" s="143"/>
      <c r="AE220" s="143"/>
      <c r="AF220" s="143"/>
      <c r="AG220" s="143"/>
      <c r="AH220" s="143"/>
      <c r="AI220" s="143"/>
      <c r="AJ220" s="143"/>
      <c r="AK220" s="143"/>
      <c r="AL220" s="143"/>
      <c r="AM220" s="143"/>
      <c r="AN220" s="143"/>
      <c r="AO220" s="143"/>
      <c r="AP220" s="144"/>
      <c r="AQ220" s="144"/>
    </row>
    <row r="221" spans="2:43" ht="15.75" x14ac:dyDescent="0.25">
      <c r="B221" s="87"/>
      <c r="C221" s="153" t="s">
        <v>161</v>
      </c>
      <c r="D221" s="87"/>
      <c r="E221" s="121">
        <f>IRR(G206:G211,0.1)</f>
        <v>0.38242536303085828</v>
      </c>
      <c r="F221" s="100"/>
      <c r="G221" s="244" t="s">
        <v>214</v>
      </c>
      <c r="H221" s="100"/>
      <c r="I221" s="100"/>
      <c r="J221" s="108"/>
      <c r="K221" s="100"/>
      <c r="L221" s="136" t="s">
        <v>231</v>
      </c>
      <c r="M221" s="133"/>
      <c r="N221" s="141"/>
      <c r="O221" s="141"/>
      <c r="P221" s="141"/>
      <c r="Q221" s="142"/>
      <c r="R221" s="142"/>
      <c r="S221" s="142"/>
      <c r="T221" s="142"/>
      <c r="U221" s="142"/>
      <c r="V221" s="142"/>
      <c r="W221" s="142"/>
      <c r="X221" s="142"/>
      <c r="Y221" s="142"/>
      <c r="Z221" s="142"/>
      <c r="AA221" s="142"/>
      <c r="AB221" s="142"/>
      <c r="AC221" s="143"/>
      <c r="AD221" s="143"/>
      <c r="AE221" s="143"/>
      <c r="AF221" s="143"/>
      <c r="AG221" s="143"/>
      <c r="AH221" s="143"/>
      <c r="AI221" s="143"/>
      <c r="AJ221" s="143"/>
      <c r="AK221" s="143"/>
      <c r="AL221" s="143"/>
      <c r="AM221" s="143"/>
      <c r="AN221" s="143"/>
      <c r="AO221" s="143"/>
      <c r="AP221" s="144"/>
      <c r="AQ221" s="144"/>
    </row>
    <row r="222" spans="2:43" ht="15.75" x14ac:dyDescent="0.25">
      <c r="B222" s="87"/>
      <c r="C222" s="129" t="s">
        <v>231</v>
      </c>
      <c r="D222" s="87"/>
      <c r="E222" s="117">
        <f>S220</f>
        <v>1.9442572809925402</v>
      </c>
      <c r="F222" s="114" t="s">
        <v>130</v>
      </c>
      <c r="G222" s="244" t="s">
        <v>215</v>
      </c>
      <c r="H222" s="100"/>
      <c r="I222" s="100"/>
      <c r="J222" s="108"/>
      <c r="K222" s="100"/>
      <c r="L222" s="133" t="s">
        <v>232</v>
      </c>
      <c r="M222" s="133"/>
      <c r="N222" s="141"/>
      <c r="O222" s="141"/>
      <c r="P222" s="141"/>
      <c r="Q222" s="142"/>
      <c r="R222" s="142"/>
      <c r="S222" s="142"/>
      <c r="T222" s="142"/>
      <c r="U222" s="142"/>
      <c r="V222" s="142"/>
      <c r="W222" s="142"/>
      <c r="X222" s="142"/>
      <c r="Y222" s="142"/>
      <c r="Z222" s="142"/>
      <c r="AA222" s="142"/>
      <c r="AB222" s="142"/>
      <c r="AC222" s="143"/>
      <c r="AD222" s="143"/>
      <c r="AE222" s="143"/>
      <c r="AF222" s="143"/>
      <c r="AG222" s="143"/>
      <c r="AH222" s="143"/>
      <c r="AI222" s="143"/>
      <c r="AJ222" s="143"/>
      <c r="AK222" s="143"/>
      <c r="AL222" s="143"/>
      <c r="AM222" s="143"/>
      <c r="AN222" s="143"/>
      <c r="AO222" s="143"/>
      <c r="AP222" s="144"/>
      <c r="AQ222" s="144"/>
    </row>
    <row r="223" spans="2:43" ht="15.75" x14ac:dyDescent="0.25">
      <c r="B223" s="87"/>
      <c r="C223" s="130" t="s">
        <v>235</v>
      </c>
      <c r="D223" s="131"/>
      <c r="E223" s="131"/>
      <c r="F223" s="131"/>
      <c r="G223" s="245" t="s">
        <v>216</v>
      </c>
      <c r="H223" s="131"/>
      <c r="I223" s="131"/>
      <c r="J223" s="109"/>
      <c r="K223" s="100"/>
      <c r="L223" s="236" t="s">
        <v>233</v>
      </c>
      <c r="M223" s="141"/>
      <c r="N223" s="141"/>
      <c r="O223" s="141"/>
      <c r="P223" s="141"/>
      <c r="Q223" s="142"/>
      <c r="R223" s="142"/>
      <c r="S223" s="142"/>
      <c r="T223" s="142"/>
      <c r="U223" s="142"/>
      <c r="V223" s="142"/>
      <c r="W223" s="142"/>
      <c r="X223" s="142"/>
      <c r="Y223" s="142"/>
      <c r="Z223" s="142"/>
      <c r="AA223" s="142"/>
      <c r="AB223" s="142"/>
      <c r="AC223" s="143"/>
      <c r="AD223" s="143"/>
      <c r="AE223" s="143"/>
      <c r="AF223" s="143"/>
      <c r="AG223" s="143"/>
      <c r="AH223" s="143"/>
      <c r="AI223" s="143"/>
      <c r="AJ223" s="143"/>
      <c r="AK223" s="143"/>
      <c r="AL223" s="143"/>
      <c r="AM223" s="143"/>
      <c r="AN223" s="143"/>
      <c r="AO223" s="143"/>
      <c r="AP223" s="144"/>
      <c r="AQ223" s="144"/>
    </row>
    <row r="224" spans="2:43" ht="15.75" x14ac:dyDescent="0.25">
      <c r="B224" s="87"/>
      <c r="C224" s="262"/>
      <c r="D224" s="100"/>
      <c r="E224" s="100"/>
      <c r="F224" s="100"/>
      <c r="G224" s="279"/>
      <c r="H224" s="100"/>
      <c r="I224" s="100"/>
      <c r="J224" s="100"/>
      <c r="K224" s="100"/>
      <c r="L224" s="236" t="s">
        <v>234</v>
      </c>
      <c r="M224" s="294"/>
      <c r="N224" s="141"/>
      <c r="O224" s="141"/>
      <c r="P224" s="141"/>
      <c r="Q224" s="142"/>
      <c r="R224" s="142"/>
      <c r="S224" s="142"/>
      <c r="T224" s="142"/>
      <c r="U224" s="142"/>
      <c r="V224" s="142"/>
      <c r="W224" s="142"/>
      <c r="X224" s="142"/>
      <c r="Y224" s="142"/>
      <c r="Z224" s="142"/>
      <c r="AA224" s="142"/>
      <c r="AB224" s="142"/>
      <c r="AC224" s="143"/>
      <c r="AD224" s="143"/>
      <c r="AE224" s="143"/>
      <c r="AF224" s="143"/>
      <c r="AG224" s="143"/>
      <c r="AH224" s="143"/>
      <c r="AI224" s="143"/>
      <c r="AJ224" s="143"/>
      <c r="AK224" s="143"/>
      <c r="AL224" s="143"/>
      <c r="AM224" s="143"/>
      <c r="AN224" s="143"/>
      <c r="AO224" s="143"/>
      <c r="AP224" s="144"/>
      <c r="AQ224" s="144"/>
    </row>
    <row r="225" spans="2:46" ht="15.75" x14ac:dyDescent="0.25">
      <c r="B225" s="87"/>
      <c r="C225" s="271" t="s">
        <v>242</v>
      </c>
      <c r="D225" s="263"/>
      <c r="E225" s="267"/>
      <c r="F225" s="267"/>
      <c r="G225" s="280"/>
      <c r="H225" s="267"/>
      <c r="I225" s="267"/>
      <c r="J225" s="268"/>
      <c r="K225" s="100"/>
      <c r="L225" s="61"/>
      <c r="M225" s="293"/>
      <c r="N225" s="294"/>
      <c r="O225" s="294"/>
      <c r="P225" s="141"/>
      <c r="Q225" s="142"/>
      <c r="R225" s="142"/>
      <c r="S225" s="142"/>
      <c r="T225" s="142"/>
      <c r="U225" s="142"/>
      <c r="V225" s="142"/>
      <c r="W225" s="142"/>
      <c r="X225" s="142"/>
      <c r="Y225" s="142"/>
      <c r="Z225" s="142"/>
      <c r="AA225" s="142"/>
      <c r="AB225" s="142"/>
      <c r="AC225" s="143"/>
      <c r="AD225" s="143"/>
      <c r="AE225" s="143"/>
      <c r="AF225" s="143"/>
      <c r="AG225" s="143"/>
      <c r="AH225" s="143"/>
      <c r="AI225" s="143"/>
      <c r="AJ225" s="143"/>
      <c r="AK225" s="143"/>
      <c r="AL225" s="143"/>
      <c r="AM225" s="143"/>
      <c r="AN225" s="143"/>
      <c r="AO225" s="143"/>
      <c r="AP225" s="144"/>
      <c r="AQ225" s="144"/>
    </row>
    <row r="226" spans="2:46" ht="15.75" x14ac:dyDescent="0.25">
      <c r="B226" s="87"/>
      <c r="C226" s="272" t="s">
        <v>246</v>
      </c>
      <c r="D226" s="87"/>
      <c r="E226" s="269"/>
      <c r="F226" s="269"/>
      <c r="G226" s="278"/>
      <c r="H226" s="269"/>
      <c r="I226" s="281"/>
      <c r="J226" s="286"/>
      <c r="K226" s="100"/>
      <c r="L226" s="61"/>
      <c r="M226" s="295"/>
      <c r="N226" s="294"/>
      <c r="O226" s="294"/>
      <c r="P226" s="141"/>
      <c r="Q226" s="142"/>
      <c r="R226" s="142"/>
      <c r="S226" s="142"/>
      <c r="T226" s="142"/>
      <c r="U226" s="142"/>
      <c r="V226" s="142"/>
      <c r="W226" s="142"/>
      <c r="X226" s="142"/>
      <c r="Y226" s="142"/>
      <c r="Z226" s="142"/>
      <c r="AA226" s="142"/>
      <c r="AB226" s="142"/>
      <c r="AC226" s="143"/>
      <c r="AD226" s="143"/>
      <c r="AE226" s="143"/>
      <c r="AF226" s="143"/>
      <c r="AG226" s="143"/>
      <c r="AH226" s="143"/>
      <c r="AI226" s="143"/>
      <c r="AJ226" s="143"/>
      <c r="AK226" s="143"/>
      <c r="AL226" s="143"/>
      <c r="AM226" s="143"/>
      <c r="AN226" s="143"/>
      <c r="AO226" s="143"/>
      <c r="AP226" s="144"/>
      <c r="AQ226" s="144"/>
    </row>
    <row r="227" spans="2:46" ht="15.75" x14ac:dyDescent="0.25">
      <c r="B227" s="87"/>
      <c r="C227" s="272" t="s">
        <v>244</v>
      </c>
      <c r="D227" s="100"/>
      <c r="E227" s="264"/>
      <c r="F227" s="264"/>
      <c r="G227" s="264"/>
      <c r="H227" s="264"/>
      <c r="I227" s="282"/>
      <c r="J227" s="287"/>
      <c r="K227" s="100"/>
      <c r="L227" s="61"/>
      <c r="M227" s="296"/>
      <c r="N227" s="294"/>
      <c r="O227" s="294"/>
      <c r="P227" s="141"/>
      <c r="Q227" s="142"/>
      <c r="R227" s="142"/>
      <c r="S227" s="142"/>
      <c r="T227" s="142"/>
      <c r="U227" s="142"/>
      <c r="V227" s="142"/>
      <c r="W227" s="142"/>
      <c r="X227" s="142"/>
      <c r="Y227" s="142"/>
      <c r="Z227" s="142"/>
      <c r="AA227" s="142"/>
      <c r="AB227" s="142"/>
      <c r="AC227" s="143"/>
      <c r="AD227" s="143"/>
      <c r="AE227" s="143"/>
      <c r="AF227" s="143"/>
      <c r="AG227" s="143"/>
      <c r="AH227" s="143"/>
      <c r="AI227" s="143"/>
      <c r="AJ227" s="143"/>
      <c r="AK227" s="143"/>
      <c r="AL227" s="143"/>
      <c r="AM227" s="143"/>
      <c r="AN227" s="143"/>
      <c r="AO227" s="143"/>
      <c r="AP227" s="144"/>
      <c r="AQ227" s="144"/>
    </row>
    <row r="228" spans="2:46" ht="15.75" x14ac:dyDescent="0.25">
      <c r="B228" s="87"/>
      <c r="C228" s="272" t="s">
        <v>245</v>
      </c>
      <c r="D228" s="100"/>
      <c r="E228" s="274"/>
      <c r="F228" s="274"/>
      <c r="G228" s="274"/>
      <c r="H228" s="274"/>
      <c r="I228" s="283"/>
      <c r="J228" s="288"/>
      <c r="K228" s="100"/>
      <c r="L228" s="61"/>
      <c r="M228" s="297"/>
      <c r="N228" s="294"/>
      <c r="O228" s="294"/>
      <c r="P228" s="141"/>
      <c r="Q228" s="142"/>
      <c r="R228" s="142"/>
      <c r="S228" s="142"/>
      <c r="T228" s="142"/>
      <c r="U228" s="142"/>
      <c r="V228" s="142"/>
      <c r="W228" s="142"/>
      <c r="X228" s="142"/>
      <c r="Y228" s="142"/>
      <c r="Z228" s="142"/>
      <c r="AA228" s="142"/>
      <c r="AB228" s="142"/>
      <c r="AC228" s="143"/>
      <c r="AD228" s="143"/>
      <c r="AE228" s="143"/>
      <c r="AF228" s="143"/>
      <c r="AG228" s="143"/>
      <c r="AH228" s="143"/>
      <c r="AI228" s="143"/>
      <c r="AJ228" s="143"/>
      <c r="AK228" s="143"/>
      <c r="AL228" s="143"/>
      <c r="AM228" s="143"/>
      <c r="AN228" s="143"/>
      <c r="AO228" s="143"/>
      <c r="AP228" s="144"/>
      <c r="AQ228" s="144"/>
    </row>
    <row r="229" spans="2:46" ht="15.75" x14ac:dyDescent="0.25">
      <c r="B229" s="87"/>
      <c r="C229" s="272" t="s">
        <v>243</v>
      </c>
      <c r="D229" s="100"/>
      <c r="E229" s="265"/>
      <c r="F229" s="266"/>
      <c r="G229" s="266"/>
      <c r="H229" s="266"/>
      <c r="I229" s="284"/>
      <c r="J229" s="289"/>
      <c r="K229" s="100"/>
      <c r="L229" s="236"/>
      <c r="M229" s="298"/>
      <c r="N229" s="294"/>
      <c r="O229" s="294"/>
      <c r="P229" s="141"/>
      <c r="Q229" s="142"/>
      <c r="R229" s="142"/>
      <c r="S229" s="142"/>
      <c r="T229" s="142"/>
      <c r="U229" s="142"/>
      <c r="V229" s="142"/>
      <c r="W229" s="142"/>
      <c r="X229" s="142"/>
      <c r="Y229" s="142"/>
      <c r="Z229" s="142"/>
      <c r="AA229" s="142"/>
      <c r="AB229" s="142"/>
      <c r="AC229" s="143"/>
      <c r="AD229" s="143"/>
      <c r="AE229" s="143"/>
      <c r="AF229" s="143"/>
      <c r="AG229" s="143"/>
      <c r="AH229" s="143"/>
      <c r="AI229" s="143"/>
      <c r="AJ229" s="143"/>
      <c r="AK229" s="143"/>
      <c r="AL229" s="143"/>
      <c r="AM229" s="143"/>
      <c r="AN229" s="143"/>
      <c r="AO229" s="143"/>
      <c r="AP229" s="144"/>
      <c r="AQ229" s="144"/>
    </row>
    <row r="230" spans="2:46" ht="15.75" x14ac:dyDescent="0.25">
      <c r="B230" s="87"/>
      <c r="C230" s="273" t="s">
        <v>230</v>
      </c>
      <c r="D230" s="131"/>
      <c r="E230" s="270"/>
      <c r="F230" s="270"/>
      <c r="G230" s="270"/>
      <c r="H230" s="270"/>
      <c r="I230" s="285"/>
      <c r="J230" s="290"/>
      <c r="K230" s="100"/>
      <c r="L230" s="236"/>
      <c r="M230" s="294"/>
      <c r="N230" s="294"/>
      <c r="O230" s="294"/>
      <c r="P230" s="141"/>
      <c r="Q230" s="142"/>
      <c r="R230" s="142"/>
      <c r="S230" s="142"/>
      <c r="T230" s="142"/>
      <c r="U230" s="142"/>
      <c r="V230" s="142"/>
      <c r="W230" s="142"/>
      <c r="X230" s="142"/>
      <c r="Y230" s="142"/>
      <c r="Z230" s="142"/>
      <c r="AA230" s="142"/>
      <c r="AB230" s="142"/>
      <c r="AC230" s="143"/>
      <c r="AD230" s="143"/>
      <c r="AE230" s="143"/>
      <c r="AF230" s="143"/>
      <c r="AG230" s="143"/>
      <c r="AH230" s="143"/>
      <c r="AI230" s="143"/>
      <c r="AJ230" s="143"/>
      <c r="AK230" s="143"/>
      <c r="AL230" s="143"/>
      <c r="AM230" s="143"/>
      <c r="AN230" s="143"/>
      <c r="AO230" s="143"/>
      <c r="AP230" s="144"/>
      <c r="AQ230" s="144"/>
    </row>
    <row r="231" spans="2:46" ht="15.75" x14ac:dyDescent="0.25">
      <c r="B231" s="87"/>
      <c r="C231" s="87"/>
      <c r="D231" s="87"/>
      <c r="E231" s="87"/>
      <c r="F231" s="87"/>
      <c r="G231" s="100"/>
      <c r="H231" s="100"/>
      <c r="I231" s="100"/>
      <c r="J231" s="100"/>
      <c r="K231" s="100"/>
      <c r="L231" s="61"/>
      <c r="M231" s="61"/>
      <c r="N231" s="294"/>
      <c r="O231" s="294"/>
      <c r="P231" s="141"/>
      <c r="Q231" s="142"/>
      <c r="R231" s="142"/>
      <c r="S231" s="142"/>
      <c r="T231" s="142"/>
      <c r="U231" s="142"/>
      <c r="V231" s="142"/>
      <c r="W231" s="142"/>
      <c r="X231" s="142"/>
      <c r="Y231" s="142"/>
      <c r="Z231" s="142"/>
      <c r="AA231" s="142"/>
      <c r="AB231" s="142"/>
      <c r="AC231" s="143"/>
      <c r="AD231" s="143"/>
      <c r="AE231" s="143"/>
      <c r="AF231" s="143"/>
      <c r="AG231" s="143"/>
      <c r="AH231" s="143"/>
      <c r="AI231" s="143"/>
      <c r="AJ231" s="143"/>
      <c r="AK231" s="143"/>
      <c r="AL231" s="143"/>
      <c r="AM231" s="143"/>
      <c r="AN231" s="143"/>
      <c r="AO231" s="143"/>
      <c r="AP231" s="144"/>
      <c r="AQ231" s="144"/>
    </row>
    <row r="232" spans="2:46" s="81" customFormat="1" ht="18.75" x14ac:dyDescent="0.3">
      <c r="C232" s="90"/>
      <c r="D232" s="90"/>
      <c r="E232" s="90"/>
      <c r="F232" s="90"/>
      <c r="G232" s="90"/>
      <c r="H232" s="90"/>
      <c r="I232" s="90"/>
      <c r="L232" s="142"/>
      <c r="M232" s="142"/>
      <c r="N232" s="142"/>
      <c r="O232" s="142"/>
      <c r="P232" s="142"/>
      <c r="Q232" s="142"/>
      <c r="R232" s="142"/>
      <c r="S232" s="142"/>
      <c r="T232" s="142"/>
      <c r="U232" s="142"/>
      <c r="V232" s="142"/>
      <c r="W232" s="142"/>
      <c r="X232" s="142"/>
      <c r="Y232" s="142"/>
      <c r="Z232" s="142"/>
      <c r="AA232" s="142"/>
      <c r="AB232" s="142"/>
      <c r="AC232" s="143"/>
      <c r="AD232" s="143"/>
      <c r="AE232" s="143"/>
      <c r="AF232" s="143"/>
      <c r="AG232" s="143"/>
      <c r="AH232" s="143"/>
      <c r="AI232" s="143"/>
      <c r="AJ232" s="143"/>
      <c r="AK232" s="143"/>
      <c r="AL232" s="143"/>
      <c r="AM232" s="143"/>
      <c r="AN232" s="143"/>
      <c r="AO232" s="143"/>
      <c r="AP232" s="144"/>
      <c r="AQ232" s="144"/>
      <c r="AR232"/>
      <c r="AS232"/>
      <c r="AT232"/>
    </row>
    <row r="233" spans="2:46" s="81" customFormat="1" x14ac:dyDescent="0.25">
      <c r="L233" s="142"/>
      <c r="M233" s="142"/>
      <c r="N233" s="142"/>
      <c r="O233" s="142"/>
      <c r="P233" s="142"/>
      <c r="Q233" s="142"/>
      <c r="R233" s="142"/>
      <c r="S233" s="142"/>
      <c r="T233" s="142"/>
      <c r="U233" s="142"/>
      <c r="V233" s="142"/>
      <c r="W233" s="142"/>
      <c r="X233" s="142"/>
      <c r="Y233" s="142"/>
      <c r="Z233" s="142"/>
      <c r="AA233" s="142"/>
      <c r="AB233" s="142"/>
      <c r="AC233" s="143"/>
      <c r="AD233" s="143"/>
      <c r="AE233" s="143"/>
      <c r="AF233" s="143"/>
      <c r="AG233" s="143"/>
      <c r="AH233" s="143"/>
      <c r="AI233" s="143"/>
      <c r="AJ233" s="143"/>
      <c r="AK233" s="143"/>
      <c r="AL233" s="143"/>
      <c r="AM233" s="143"/>
      <c r="AN233" s="143"/>
      <c r="AO233" s="143"/>
      <c r="AP233" s="144"/>
      <c r="AQ233" s="144"/>
      <c r="AR233"/>
      <c r="AS233"/>
      <c r="AT233"/>
    </row>
    <row r="234" spans="2:46" s="81" customFormat="1" x14ac:dyDescent="0.25">
      <c r="L234" s="142"/>
      <c r="M234" s="142"/>
      <c r="N234" s="142"/>
      <c r="O234" s="142"/>
      <c r="P234" s="142"/>
      <c r="Q234" s="142"/>
      <c r="R234" s="142"/>
      <c r="S234" s="142"/>
      <c r="T234" s="142"/>
      <c r="U234" s="142"/>
      <c r="V234" s="142"/>
      <c r="W234" s="142"/>
      <c r="X234" s="142"/>
      <c r="Y234" s="142"/>
      <c r="Z234" s="142"/>
      <c r="AA234" s="142"/>
      <c r="AB234" s="142"/>
      <c r="AC234" s="143"/>
      <c r="AD234" s="143"/>
      <c r="AE234" s="143"/>
      <c r="AF234" s="143"/>
      <c r="AG234" s="143"/>
      <c r="AH234" s="143"/>
      <c r="AI234" s="143"/>
      <c r="AJ234" s="143"/>
      <c r="AK234" s="143"/>
      <c r="AL234" s="143"/>
      <c r="AM234" s="143"/>
      <c r="AN234" s="143"/>
      <c r="AO234" s="143"/>
      <c r="AP234" s="144"/>
      <c r="AQ234" s="144"/>
      <c r="AR234"/>
      <c r="AS234"/>
      <c r="AT234"/>
    </row>
    <row r="235" spans="2:46" s="81" customFormat="1" x14ac:dyDescent="0.25">
      <c r="L235" s="142"/>
      <c r="M235" s="142"/>
      <c r="N235" s="142"/>
      <c r="O235" s="142"/>
      <c r="P235" s="142"/>
      <c r="Q235" s="142"/>
      <c r="R235" s="142"/>
      <c r="S235" s="142"/>
      <c r="T235" s="142"/>
      <c r="U235" s="142"/>
      <c r="V235" s="142"/>
      <c r="W235" s="142"/>
      <c r="X235" s="142"/>
      <c r="Y235" s="142"/>
      <c r="Z235" s="142"/>
      <c r="AA235" s="142"/>
      <c r="AB235" s="142"/>
      <c r="AC235" s="143"/>
      <c r="AD235" s="143"/>
      <c r="AE235" s="143"/>
      <c r="AF235" s="143"/>
      <c r="AG235" s="143"/>
      <c r="AH235" s="143"/>
      <c r="AI235" s="143"/>
      <c r="AJ235" s="143"/>
      <c r="AK235" s="143"/>
      <c r="AL235" s="143"/>
      <c r="AM235" s="143"/>
      <c r="AN235" s="143"/>
      <c r="AO235" s="143"/>
      <c r="AP235" s="144"/>
      <c r="AQ235" s="144"/>
      <c r="AR235"/>
      <c r="AS235"/>
      <c r="AT235"/>
    </row>
    <row r="236" spans="2:46" s="81" customFormat="1" x14ac:dyDescent="0.25">
      <c r="L236" s="142"/>
      <c r="M236" s="142"/>
      <c r="N236" s="142"/>
      <c r="O236" s="142"/>
      <c r="P236" s="142"/>
      <c r="Q236" s="142"/>
      <c r="R236" s="142"/>
      <c r="S236" s="142"/>
      <c r="T236" s="142"/>
      <c r="U236" s="142"/>
      <c r="V236" s="142"/>
      <c r="W236" s="142"/>
      <c r="X236" s="142"/>
      <c r="Y236" s="142"/>
      <c r="Z236" s="142"/>
      <c r="AA236" s="142"/>
      <c r="AB236" s="142"/>
      <c r="AC236" s="143"/>
      <c r="AD236" s="143"/>
      <c r="AE236" s="143"/>
      <c r="AF236" s="143"/>
      <c r="AG236" s="143"/>
      <c r="AH236" s="143"/>
      <c r="AI236" s="143"/>
      <c r="AJ236" s="143"/>
      <c r="AK236" s="143"/>
      <c r="AL236" s="143"/>
      <c r="AM236" s="143"/>
      <c r="AN236" s="143"/>
      <c r="AO236" s="143"/>
      <c r="AP236" s="144"/>
      <c r="AQ236" s="144"/>
      <c r="AR236"/>
      <c r="AS236"/>
      <c r="AT236"/>
    </row>
    <row r="237" spans="2:46" s="81" customFormat="1" x14ac:dyDescent="0.25">
      <c r="L237" s="142"/>
      <c r="M237" s="142"/>
      <c r="N237" s="142"/>
      <c r="O237" s="142"/>
      <c r="P237" s="142"/>
      <c r="Q237" s="142"/>
      <c r="R237" s="142"/>
      <c r="S237" s="142"/>
      <c r="T237" s="142"/>
      <c r="U237" s="142"/>
      <c r="V237" s="142"/>
      <c r="W237" s="142"/>
      <c r="X237" s="142"/>
      <c r="Y237" s="142"/>
      <c r="Z237" s="142"/>
      <c r="AA237" s="142"/>
      <c r="AB237" s="142"/>
      <c r="AC237" s="143"/>
      <c r="AD237" s="143"/>
      <c r="AE237" s="143"/>
      <c r="AF237" s="143"/>
      <c r="AG237" s="143"/>
      <c r="AH237" s="143"/>
      <c r="AI237" s="143"/>
      <c r="AJ237" s="143"/>
      <c r="AK237" s="143"/>
      <c r="AL237" s="143"/>
      <c r="AM237" s="143"/>
      <c r="AN237" s="143"/>
      <c r="AO237" s="143"/>
      <c r="AP237" s="144"/>
      <c r="AQ237" s="144"/>
      <c r="AR237"/>
      <c r="AS237"/>
      <c r="AT237"/>
    </row>
    <row r="238" spans="2:46" s="81" customFormat="1" x14ac:dyDescent="0.25">
      <c r="L238" s="142"/>
      <c r="M238" s="142"/>
      <c r="N238" s="142"/>
      <c r="O238" s="142"/>
      <c r="P238" s="142"/>
      <c r="Q238" s="142"/>
      <c r="R238" s="142"/>
      <c r="S238" s="142"/>
      <c r="T238" s="142"/>
      <c r="U238" s="142"/>
      <c r="V238" s="142"/>
      <c r="W238" s="142"/>
      <c r="X238" s="142"/>
      <c r="Y238" s="142"/>
      <c r="Z238" s="142"/>
      <c r="AA238" s="142"/>
      <c r="AB238" s="142"/>
      <c r="AC238" s="143"/>
      <c r="AD238" s="143"/>
      <c r="AE238" s="143"/>
      <c r="AF238" s="143"/>
      <c r="AG238" s="143"/>
      <c r="AH238" s="143"/>
      <c r="AI238" s="143"/>
      <c r="AJ238" s="143"/>
      <c r="AK238" s="143"/>
      <c r="AL238" s="143"/>
      <c r="AM238" s="143"/>
      <c r="AN238" s="143"/>
      <c r="AO238" s="143"/>
      <c r="AP238" s="144"/>
      <c r="AQ238" s="144"/>
      <c r="AR238"/>
      <c r="AS238"/>
      <c r="AT238"/>
    </row>
    <row r="239" spans="2:46" s="81" customFormat="1" x14ac:dyDescent="0.25">
      <c r="L239" s="142"/>
      <c r="M239" s="142"/>
      <c r="N239" s="142"/>
      <c r="O239" s="142"/>
      <c r="P239" s="142"/>
      <c r="Q239" s="142"/>
      <c r="R239" s="142"/>
      <c r="S239" s="142"/>
      <c r="T239" s="142"/>
      <c r="U239" s="142"/>
      <c r="V239" s="142"/>
      <c r="W239" s="142"/>
      <c r="X239" s="142"/>
      <c r="Y239" s="142"/>
      <c r="Z239" s="142"/>
      <c r="AA239" s="142"/>
      <c r="AB239" s="142"/>
      <c r="AC239" s="143"/>
      <c r="AD239" s="143"/>
      <c r="AE239" s="143"/>
      <c r="AF239" s="143"/>
      <c r="AG239" s="143"/>
      <c r="AH239" s="143"/>
      <c r="AI239" s="143"/>
      <c r="AJ239" s="143"/>
      <c r="AK239" s="143"/>
      <c r="AL239" s="143"/>
      <c r="AM239" s="143"/>
      <c r="AN239" s="143"/>
      <c r="AO239" s="143"/>
      <c r="AP239" s="144"/>
      <c r="AQ239" s="144"/>
      <c r="AR239"/>
      <c r="AS239"/>
      <c r="AT239"/>
    </row>
    <row r="240" spans="2:46" s="81" customFormat="1" x14ac:dyDescent="0.25">
      <c r="L240" s="142"/>
      <c r="M240" s="142"/>
      <c r="N240" s="142"/>
      <c r="O240" s="142"/>
      <c r="P240" s="142"/>
      <c r="Q240" s="142"/>
      <c r="R240" s="142"/>
      <c r="S240" s="142"/>
      <c r="T240" s="142"/>
      <c r="U240" s="142"/>
      <c r="V240" s="142"/>
      <c r="W240" s="142"/>
      <c r="X240" s="142"/>
      <c r="Y240" s="142"/>
      <c r="Z240" s="142"/>
      <c r="AA240" s="142"/>
      <c r="AB240" s="142"/>
      <c r="AC240" s="143"/>
      <c r="AD240" s="143"/>
      <c r="AE240" s="143"/>
      <c r="AF240" s="143"/>
      <c r="AG240" s="143"/>
      <c r="AH240" s="143"/>
      <c r="AI240" s="143"/>
      <c r="AJ240" s="143"/>
      <c r="AK240" s="143"/>
      <c r="AL240" s="143"/>
      <c r="AM240" s="143"/>
      <c r="AN240" s="143"/>
      <c r="AO240" s="143"/>
      <c r="AP240" s="144"/>
      <c r="AQ240" s="144"/>
      <c r="AR240"/>
      <c r="AS240"/>
      <c r="AT240"/>
    </row>
    <row r="241" spans="12:46" s="81" customFormat="1" x14ac:dyDescent="0.25">
      <c r="L241" s="142"/>
      <c r="M241" s="142"/>
      <c r="N241" s="142"/>
      <c r="O241" s="142"/>
      <c r="P241" s="142"/>
      <c r="Q241" s="142"/>
      <c r="R241" s="142"/>
      <c r="S241" s="142"/>
      <c r="T241" s="142"/>
      <c r="U241" s="142"/>
      <c r="V241" s="142"/>
      <c r="W241" s="142"/>
      <c r="X241" s="142"/>
      <c r="Y241" s="142"/>
      <c r="Z241" s="142"/>
      <c r="AA241" s="142"/>
      <c r="AB241" s="142"/>
      <c r="AC241" s="143"/>
      <c r="AD241" s="143"/>
      <c r="AE241" s="143"/>
      <c r="AF241" s="143"/>
      <c r="AG241" s="143"/>
      <c r="AH241" s="143"/>
      <c r="AI241" s="143"/>
      <c r="AJ241" s="143"/>
      <c r="AK241" s="143"/>
      <c r="AL241" s="143"/>
      <c r="AM241" s="143"/>
      <c r="AN241" s="143"/>
      <c r="AO241" s="143"/>
      <c r="AP241" s="144"/>
      <c r="AQ241" s="144"/>
      <c r="AR241"/>
      <c r="AS241"/>
      <c r="AT241"/>
    </row>
    <row r="242" spans="12:46" s="81" customFormat="1" x14ac:dyDescent="0.25">
      <c r="L242" s="142"/>
      <c r="M242" s="142"/>
      <c r="N242" s="142"/>
      <c r="O242" s="142"/>
      <c r="P242" s="142"/>
      <c r="Q242" s="142"/>
      <c r="R242" s="142"/>
      <c r="S242" s="142"/>
      <c r="T242" s="142"/>
      <c r="U242" s="142"/>
      <c r="V242" s="142"/>
      <c r="W242" s="142"/>
      <c r="X242" s="142"/>
      <c r="Y242" s="142"/>
      <c r="Z242" s="142"/>
      <c r="AA242" s="142"/>
      <c r="AB242" s="142"/>
      <c r="AC242" s="143"/>
      <c r="AD242" s="143"/>
      <c r="AE242" s="143"/>
      <c r="AF242" s="143"/>
      <c r="AG242" s="143"/>
      <c r="AH242" s="143"/>
      <c r="AI242" s="143"/>
      <c r="AJ242" s="143"/>
      <c r="AK242" s="143"/>
      <c r="AL242" s="143"/>
      <c r="AM242" s="143"/>
      <c r="AN242" s="143"/>
      <c r="AO242" s="143"/>
      <c r="AP242" s="144"/>
      <c r="AQ242" s="144"/>
      <c r="AR242"/>
      <c r="AS242"/>
      <c r="AT242"/>
    </row>
    <row r="243" spans="12:46" s="81" customFormat="1" x14ac:dyDescent="0.25">
      <c r="L243" s="142"/>
      <c r="M243" s="142"/>
      <c r="N243" s="142"/>
      <c r="O243" s="142"/>
      <c r="P243" s="142"/>
      <c r="Q243" s="142"/>
      <c r="R243" s="142"/>
      <c r="S243" s="142"/>
      <c r="T243" s="142"/>
      <c r="U243" s="142"/>
      <c r="V243" s="142"/>
      <c r="W243" s="142"/>
      <c r="X243" s="142"/>
      <c r="Y243" s="142"/>
      <c r="Z243" s="142"/>
      <c r="AA243" s="142"/>
      <c r="AB243" s="142"/>
      <c r="AC243" s="143"/>
      <c r="AD243" s="143"/>
      <c r="AE243" s="143"/>
      <c r="AF243" s="143"/>
      <c r="AG243" s="143"/>
      <c r="AH243" s="143"/>
      <c r="AI243" s="143"/>
      <c r="AJ243" s="143"/>
      <c r="AK243" s="143"/>
      <c r="AL243" s="143"/>
      <c r="AM243" s="143"/>
      <c r="AN243" s="143"/>
      <c r="AO243" s="143"/>
      <c r="AP243" s="144"/>
      <c r="AQ243" s="144"/>
      <c r="AR243"/>
      <c r="AS243"/>
      <c r="AT243"/>
    </row>
    <row r="244" spans="12:46" s="81" customFormat="1" x14ac:dyDescent="0.25">
      <c r="L244" s="142"/>
      <c r="M244" s="142"/>
      <c r="N244" s="142"/>
      <c r="O244" s="142"/>
      <c r="P244" s="142"/>
      <c r="Q244" s="142"/>
      <c r="R244" s="142"/>
      <c r="S244" s="142"/>
      <c r="T244" s="142"/>
      <c r="U244" s="142"/>
      <c r="V244" s="142"/>
      <c r="W244" s="142"/>
      <c r="X244" s="142"/>
      <c r="Y244" s="142"/>
      <c r="Z244" s="142"/>
      <c r="AA244" s="142"/>
      <c r="AB244" s="142"/>
      <c r="AC244" s="143"/>
      <c r="AD244" s="143"/>
      <c r="AE244" s="143"/>
      <c r="AF244" s="143"/>
      <c r="AG244" s="143"/>
      <c r="AH244" s="143"/>
      <c r="AI244" s="143"/>
      <c r="AJ244" s="143"/>
      <c r="AK244" s="143"/>
      <c r="AL244" s="143"/>
      <c r="AM244" s="143"/>
      <c r="AN244" s="143"/>
      <c r="AO244" s="143"/>
      <c r="AP244" s="144"/>
      <c r="AQ244" s="144"/>
      <c r="AR244"/>
      <c r="AS244"/>
      <c r="AT244"/>
    </row>
    <row r="245" spans="12:46" s="81" customFormat="1" x14ac:dyDescent="0.25">
      <c r="L245" s="142"/>
      <c r="M245" s="142"/>
      <c r="N245" s="142"/>
      <c r="O245" s="142"/>
      <c r="P245" s="142"/>
      <c r="Q245" s="142"/>
      <c r="R245" s="142"/>
      <c r="S245" s="142"/>
      <c r="T245" s="142"/>
      <c r="U245" s="142"/>
      <c r="V245" s="142"/>
      <c r="W245" s="142"/>
      <c r="X245" s="142"/>
      <c r="Y245" s="142"/>
      <c r="Z245" s="142"/>
      <c r="AA245" s="142"/>
      <c r="AB245" s="142"/>
      <c r="AC245" s="143"/>
      <c r="AD245" s="143"/>
      <c r="AE245" s="143"/>
      <c r="AF245" s="143"/>
      <c r="AG245" s="143"/>
      <c r="AH245" s="143"/>
      <c r="AI245" s="143"/>
      <c r="AJ245" s="143"/>
      <c r="AK245" s="143"/>
      <c r="AL245" s="143"/>
      <c r="AM245" s="143"/>
      <c r="AN245" s="143"/>
      <c r="AO245" s="143"/>
      <c r="AP245" s="143"/>
      <c r="AQ245" s="143"/>
    </row>
    <row r="246" spans="12:46" s="81" customFormat="1" x14ac:dyDescent="0.25">
      <c r="L246" s="142"/>
      <c r="M246" s="142"/>
      <c r="N246" s="142"/>
      <c r="O246" s="142"/>
      <c r="P246" s="142"/>
      <c r="Q246" s="142"/>
      <c r="R246" s="142"/>
      <c r="S246" s="142"/>
      <c r="T246" s="142"/>
      <c r="U246" s="142"/>
      <c r="V246" s="142"/>
      <c r="W246" s="142"/>
      <c r="X246" s="142"/>
      <c r="Y246" s="142"/>
      <c r="Z246" s="142"/>
      <c r="AA246" s="142"/>
      <c r="AB246" s="142"/>
      <c r="AC246" s="143"/>
      <c r="AD246" s="143"/>
      <c r="AE246" s="143"/>
      <c r="AF246" s="143"/>
      <c r="AG246" s="143"/>
      <c r="AH246" s="143"/>
      <c r="AI246" s="143"/>
      <c r="AJ246" s="143"/>
      <c r="AK246" s="143"/>
      <c r="AL246" s="143"/>
      <c r="AM246" s="143"/>
      <c r="AN246" s="143"/>
      <c r="AO246" s="143"/>
      <c r="AP246" s="143"/>
      <c r="AQ246" s="143"/>
    </row>
    <row r="247" spans="12:46" s="81" customFormat="1" x14ac:dyDescent="0.25">
      <c r="L247" s="142"/>
      <c r="M247" s="142"/>
      <c r="N247" s="142"/>
      <c r="O247" s="142"/>
      <c r="P247" s="142"/>
      <c r="Q247" s="142"/>
      <c r="R247" s="142"/>
      <c r="S247" s="142"/>
      <c r="T247" s="142"/>
      <c r="U247" s="142"/>
      <c r="V247" s="142"/>
      <c r="W247" s="142"/>
      <c r="X247" s="142"/>
      <c r="Y247" s="142"/>
      <c r="Z247" s="142"/>
      <c r="AA247" s="142"/>
      <c r="AB247" s="142"/>
      <c r="AC247" s="143"/>
      <c r="AD247" s="143"/>
      <c r="AE247" s="143"/>
      <c r="AF247" s="143"/>
      <c r="AG247" s="143"/>
      <c r="AH247" s="143"/>
      <c r="AI247" s="143"/>
      <c r="AJ247" s="143"/>
      <c r="AK247" s="143"/>
      <c r="AL247" s="143"/>
      <c r="AM247" s="143"/>
      <c r="AN247" s="143"/>
      <c r="AO247" s="143"/>
      <c r="AP247" s="143"/>
      <c r="AQ247" s="143"/>
    </row>
    <row r="248" spans="12:46" s="81" customFormat="1" x14ac:dyDescent="0.25">
      <c r="L248" s="142"/>
      <c r="M248" s="142"/>
      <c r="N248" s="142"/>
      <c r="O248" s="142"/>
      <c r="P248" s="142"/>
      <c r="Q248" s="142"/>
      <c r="R248" s="142"/>
      <c r="S248" s="142"/>
      <c r="T248" s="142"/>
      <c r="U248" s="142"/>
      <c r="V248" s="142"/>
      <c r="W248" s="142"/>
      <c r="X248" s="142"/>
      <c r="Y248" s="142"/>
      <c r="Z248" s="142"/>
      <c r="AA248" s="142"/>
      <c r="AB248" s="142"/>
      <c r="AC248" s="143"/>
      <c r="AD248" s="143"/>
      <c r="AE248" s="143"/>
      <c r="AF248" s="143"/>
      <c r="AG248" s="143"/>
      <c r="AH248" s="143"/>
      <c r="AI248" s="143"/>
      <c r="AJ248" s="143"/>
      <c r="AK248" s="143"/>
      <c r="AL248" s="143"/>
      <c r="AM248" s="143"/>
      <c r="AN248" s="143"/>
      <c r="AO248" s="143"/>
      <c r="AP248" s="143"/>
      <c r="AQ248" s="143"/>
    </row>
    <row r="249" spans="12:46" s="81" customFormat="1" x14ac:dyDescent="0.25">
      <c r="L249" s="142"/>
      <c r="M249" s="142"/>
      <c r="N249" s="142"/>
      <c r="O249" s="142"/>
      <c r="P249" s="142"/>
      <c r="Q249" s="142"/>
      <c r="R249" s="142"/>
      <c r="S249" s="142"/>
      <c r="T249" s="142"/>
      <c r="U249" s="142"/>
      <c r="V249" s="142"/>
      <c r="W249" s="142"/>
      <c r="X249" s="142"/>
      <c r="Y249" s="142"/>
      <c r="Z249" s="142"/>
      <c r="AA249" s="142"/>
      <c r="AB249" s="142"/>
      <c r="AC249" s="143"/>
      <c r="AD249" s="143"/>
      <c r="AE249" s="143"/>
      <c r="AF249" s="143"/>
      <c r="AG249" s="143"/>
      <c r="AH249" s="143"/>
      <c r="AI249" s="143"/>
      <c r="AJ249" s="143"/>
      <c r="AK249" s="143"/>
      <c r="AL249" s="143"/>
      <c r="AM249" s="143"/>
      <c r="AN249" s="143"/>
      <c r="AO249" s="143"/>
      <c r="AP249" s="143"/>
      <c r="AQ249" s="143"/>
    </row>
    <row r="250" spans="12:46" s="81" customFormat="1" x14ac:dyDescent="0.25">
      <c r="L250" s="142"/>
      <c r="M250" s="142"/>
      <c r="N250" s="142"/>
      <c r="O250" s="142"/>
      <c r="P250" s="142"/>
      <c r="Q250" s="142"/>
      <c r="R250" s="142"/>
      <c r="S250" s="142"/>
      <c r="T250" s="142"/>
      <c r="U250" s="142"/>
      <c r="V250" s="142"/>
      <c r="W250" s="142"/>
      <c r="X250" s="142"/>
      <c r="Y250" s="142"/>
      <c r="Z250" s="142"/>
      <c r="AA250" s="142"/>
      <c r="AB250" s="142"/>
      <c r="AC250" s="143"/>
      <c r="AD250" s="143"/>
      <c r="AE250" s="143"/>
      <c r="AF250" s="143"/>
      <c r="AG250" s="143"/>
      <c r="AH250" s="143"/>
      <c r="AI250" s="143"/>
      <c r="AJ250" s="143"/>
      <c r="AK250" s="143"/>
      <c r="AL250" s="143"/>
      <c r="AM250" s="143"/>
      <c r="AN250" s="143"/>
      <c r="AO250" s="143"/>
      <c r="AP250" s="143"/>
      <c r="AQ250" s="143"/>
    </row>
    <row r="251" spans="12:46" s="81" customFormat="1" x14ac:dyDescent="0.25">
      <c r="L251" s="142"/>
      <c r="M251" s="142"/>
      <c r="N251" s="142"/>
      <c r="O251" s="142"/>
      <c r="P251" s="142"/>
      <c r="Q251" s="142"/>
      <c r="R251" s="142"/>
      <c r="S251" s="142"/>
      <c r="T251" s="142"/>
      <c r="U251" s="142"/>
      <c r="V251" s="142"/>
      <c r="W251" s="142"/>
      <c r="X251" s="142"/>
      <c r="Y251" s="142"/>
      <c r="Z251" s="142"/>
      <c r="AA251" s="142"/>
      <c r="AB251" s="142"/>
      <c r="AC251" s="143"/>
      <c r="AD251" s="143"/>
      <c r="AE251" s="143"/>
      <c r="AF251" s="143"/>
      <c r="AG251" s="143"/>
      <c r="AH251" s="143"/>
      <c r="AI251" s="143"/>
      <c r="AJ251" s="143"/>
      <c r="AK251" s="143"/>
      <c r="AL251" s="143"/>
      <c r="AM251" s="143"/>
      <c r="AN251" s="143"/>
      <c r="AO251" s="143"/>
      <c r="AP251" s="143"/>
      <c r="AQ251" s="143"/>
    </row>
    <row r="252" spans="12:46" s="81" customFormat="1" x14ac:dyDescent="0.25">
      <c r="L252" s="142"/>
      <c r="M252" s="142"/>
      <c r="N252" s="142"/>
      <c r="O252" s="142"/>
      <c r="P252" s="142"/>
      <c r="Q252" s="142"/>
      <c r="R252" s="142"/>
      <c r="S252" s="142"/>
      <c r="T252" s="142"/>
      <c r="U252" s="142"/>
      <c r="V252" s="142"/>
      <c r="W252" s="142"/>
      <c r="X252" s="142"/>
      <c r="Y252" s="142"/>
      <c r="Z252" s="142"/>
      <c r="AA252" s="142"/>
      <c r="AB252" s="142"/>
      <c r="AC252" s="143"/>
      <c r="AD252" s="143"/>
      <c r="AE252" s="143"/>
      <c r="AF252" s="143"/>
      <c r="AG252" s="143"/>
      <c r="AH252" s="143"/>
      <c r="AI252" s="143"/>
      <c r="AJ252" s="143"/>
      <c r="AK252" s="143"/>
      <c r="AL252" s="143"/>
      <c r="AM252" s="143"/>
      <c r="AN252" s="143"/>
      <c r="AO252" s="143"/>
      <c r="AP252" s="143"/>
      <c r="AQ252" s="143"/>
    </row>
    <row r="253" spans="12:46" s="81" customFormat="1" x14ac:dyDescent="0.25">
      <c r="L253" s="142"/>
      <c r="M253" s="142"/>
      <c r="N253" s="142"/>
      <c r="O253" s="142"/>
      <c r="P253" s="142"/>
      <c r="Q253" s="142"/>
      <c r="R253" s="142"/>
      <c r="S253" s="142"/>
      <c r="T253" s="142"/>
      <c r="U253" s="142"/>
      <c r="V253" s="142"/>
      <c r="W253" s="142"/>
      <c r="X253" s="142"/>
      <c r="Y253" s="142"/>
      <c r="Z253" s="142"/>
      <c r="AA253" s="142"/>
      <c r="AB253" s="142"/>
      <c r="AC253" s="143"/>
      <c r="AD253" s="143"/>
      <c r="AE253" s="143"/>
      <c r="AF253" s="143"/>
      <c r="AG253" s="143"/>
      <c r="AH253" s="143"/>
      <c r="AI253" s="143"/>
      <c r="AJ253" s="143"/>
      <c r="AK253" s="143"/>
      <c r="AL253" s="143"/>
      <c r="AM253" s="143"/>
      <c r="AN253" s="143"/>
      <c r="AO253" s="143"/>
      <c r="AP253" s="143"/>
      <c r="AQ253" s="143"/>
    </row>
    <row r="254" spans="12:46" s="81" customFormat="1" x14ac:dyDescent="0.25">
      <c r="L254" s="142"/>
      <c r="M254" s="142"/>
      <c r="N254" s="142"/>
      <c r="O254" s="142"/>
      <c r="P254" s="142"/>
      <c r="Q254" s="142"/>
      <c r="R254" s="142"/>
      <c r="S254" s="142"/>
      <c r="T254" s="142"/>
      <c r="U254" s="142"/>
      <c r="V254" s="142"/>
      <c r="W254" s="142"/>
      <c r="X254" s="142"/>
      <c r="Y254" s="142"/>
      <c r="Z254" s="142"/>
      <c r="AA254" s="142"/>
      <c r="AB254" s="142"/>
      <c r="AC254" s="143"/>
      <c r="AD254" s="143"/>
      <c r="AE254" s="143"/>
      <c r="AF254" s="143"/>
      <c r="AG254" s="143"/>
      <c r="AH254" s="143"/>
      <c r="AI254" s="143"/>
      <c r="AJ254" s="143"/>
      <c r="AK254" s="143"/>
      <c r="AL254" s="143"/>
      <c r="AM254" s="143"/>
      <c r="AN254" s="143"/>
      <c r="AO254" s="143"/>
      <c r="AP254" s="143"/>
      <c r="AQ254" s="143"/>
    </row>
    <row r="255" spans="12:46" s="81" customFormat="1" x14ac:dyDescent="0.25">
      <c r="L255" s="142"/>
      <c r="M255" s="142"/>
      <c r="N255" s="142"/>
      <c r="O255" s="142"/>
      <c r="P255" s="142"/>
      <c r="Q255" s="142"/>
      <c r="R255" s="142"/>
      <c r="S255" s="142"/>
      <c r="T255" s="142"/>
      <c r="U255" s="142"/>
      <c r="V255" s="142"/>
      <c r="W255" s="142"/>
      <c r="X255" s="142"/>
      <c r="Y255" s="142"/>
      <c r="Z255" s="142"/>
      <c r="AA255" s="142"/>
      <c r="AB255" s="142"/>
      <c r="AC255" s="143"/>
      <c r="AD255" s="143"/>
      <c r="AE255" s="143"/>
      <c r="AF255" s="143"/>
      <c r="AG255" s="143"/>
      <c r="AH255" s="143"/>
      <c r="AI255" s="143"/>
      <c r="AJ255" s="143"/>
      <c r="AK255" s="143"/>
      <c r="AL255" s="143"/>
      <c r="AM255" s="143"/>
      <c r="AN255" s="143"/>
      <c r="AO255" s="143"/>
      <c r="AP255" s="143"/>
      <c r="AQ255" s="143"/>
    </row>
    <row r="256" spans="12:46" s="81" customFormat="1" x14ac:dyDescent="0.25">
      <c r="L256" s="142"/>
      <c r="M256" s="142"/>
      <c r="N256" s="142"/>
      <c r="O256" s="142"/>
      <c r="P256" s="142"/>
      <c r="Q256" s="142"/>
      <c r="R256" s="142"/>
      <c r="S256" s="142"/>
      <c r="T256" s="142"/>
      <c r="U256" s="142"/>
      <c r="V256" s="142"/>
      <c r="W256" s="142"/>
      <c r="X256" s="142"/>
      <c r="Y256" s="142"/>
      <c r="Z256" s="142"/>
      <c r="AA256" s="142"/>
      <c r="AB256" s="142"/>
      <c r="AC256" s="143"/>
      <c r="AD256" s="143"/>
      <c r="AE256" s="143"/>
      <c r="AF256" s="143"/>
      <c r="AG256" s="143"/>
      <c r="AH256" s="143"/>
      <c r="AI256" s="143"/>
      <c r="AJ256" s="143"/>
      <c r="AK256" s="143"/>
      <c r="AL256" s="143"/>
      <c r="AM256" s="143"/>
      <c r="AN256" s="143"/>
      <c r="AO256" s="143"/>
      <c r="AP256" s="143"/>
      <c r="AQ256" s="143"/>
    </row>
    <row r="257" spans="12:43" s="81" customFormat="1" x14ac:dyDescent="0.25">
      <c r="L257" s="142"/>
      <c r="M257" s="142"/>
      <c r="N257" s="142"/>
      <c r="O257" s="142"/>
      <c r="P257" s="142"/>
      <c r="Q257" s="142"/>
      <c r="R257" s="142"/>
      <c r="S257" s="142"/>
      <c r="T257" s="142"/>
      <c r="U257" s="142"/>
      <c r="V257" s="142"/>
      <c r="W257" s="142"/>
      <c r="X257" s="142"/>
      <c r="Y257" s="142"/>
      <c r="Z257" s="142"/>
      <c r="AA257" s="142"/>
      <c r="AB257" s="142"/>
      <c r="AC257" s="143"/>
      <c r="AD257" s="143"/>
      <c r="AE257" s="143"/>
      <c r="AF257" s="143"/>
      <c r="AG257" s="143"/>
      <c r="AH257" s="143"/>
      <c r="AI257" s="143"/>
      <c r="AJ257" s="143"/>
      <c r="AK257" s="143"/>
      <c r="AL257" s="143"/>
      <c r="AM257" s="143"/>
      <c r="AN257" s="143"/>
      <c r="AO257" s="143"/>
      <c r="AP257" s="143"/>
      <c r="AQ257" s="143"/>
    </row>
    <row r="258" spans="12:43" s="81" customFormat="1" x14ac:dyDescent="0.25">
      <c r="L258" s="142"/>
      <c r="M258" s="142"/>
      <c r="N258" s="142"/>
      <c r="O258" s="142"/>
      <c r="P258" s="142"/>
      <c r="Q258" s="142"/>
      <c r="R258" s="142"/>
      <c r="S258" s="142"/>
      <c r="T258" s="142"/>
      <c r="U258" s="142"/>
      <c r="V258" s="142"/>
      <c r="W258" s="142"/>
      <c r="X258" s="142"/>
      <c r="Y258" s="142"/>
      <c r="Z258" s="142"/>
      <c r="AA258" s="142"/>
      <c r="AB258" s="142"/>
      <c r="AC258" s="143"/>
      <c r="AD258" s="143"/>
      <c r="AE258" s="143"/>
      <c r="AF258" s="143"/>
      <c r="AG258" s="143"/>
      <c r="AH258" s="143"/>
      <c r="AI258" s="143"/>
      <c r="AJ258" s="143"/>
      <c r="AK258" s="143"/>
      <c r="AL258" s="143"/>
      <c r="AM258" s="143"/>
      <c r="AN258" s="143"/>
      <c r="AO258" s="143"/>
      <c r="AP258" s="143"/>
      <c r="AQ258" s="143"/>
    </row>
    <row r="259" spans="12:43" s="81" customFormat="1" x14ac:dyDescent="0.25">
      <c r="L259" s="142"/>
      <c r="M259" s="142"/>
      <c r="N259" s="142"/>
      <c r="O259" s="142"/>
      <c r="P259" s="142"/>
      <c r="Q259" s="142"/>
      <c r="R259" s="142"/>
      <c r="S259" s="142"/>
      <c r="T259" s="142"/>
      <c r="U259" s="142"/>
      <c r="V259" s="142"/>
      <c r="W259" s="142"/>
      <c r="X259" s="142"/>
      <c r="Y259" s="142"/>
      <c r="Z259" s="142"/>
      <c r="AA259" s="142"/>
      <c r="AB259" s="142"/>
      <c r="AC259" s="143"/>
      <c r="AD259" s="143"/>
      <c r="AE259" s="143"/>
      <c r="AF259" s="143"/>
      <c r="AG259" s="143"/>
      <c r="AH259" s="143"/>
      <c r="AI259" s="143"/>
      <c r="AJ259" s="143"/>
      <c r="AK259" s="143"/>
      <c r="AL259" s="143"/>
      <c r="AM259" s="143"/>
      <c r="AN259" s="143"/>
      <c r="AO259" s="143"/>
      <c r="AP259" s="143"/>
      <c r="AQ259" s="143"/>
    </row>
    <row r="260" spans="12:43" s="81" customFormat="1" x14ac:dyDescent="0.25">
      <c r="L260" s="142"/>
      <c r="M260" s="142"/>
      <c r="N260" s="142"/>
      <c r="O260" s="142"/>
      <c r="P260" s="142"/>
      <c r="Q260" s="142"/>
      <c r="R260" s="142"/>
      <c r="S260" s="142"/>
      <c r="T260" s="142"/>
      <c r="U260" s="142"/>
      <c r="V260" s="142"/>
      <c r="W260" s="142"/>
      <c r="X260" s="142"/>
      <c r="Y260" s="142"/>
      <c r="Z260" s="142"/>
      <c r="AA260" s="142"/>
      <c r="AB260" s="142"/>
      <c r="AC260" s="143"/>
      <c r="AD260" s="143"/>
      <c r="AE260" s="143"/>
      <c r="AF260" s="143"/>
      <c r="AG260" s="143"/>
      <c r="AH260" s="143"/>
      <c r="AI260" s="143"/>
      <c r="AJ260" s="143"/>
      <c r="AK260" s="143"/>
      <c r="AL260" s="143"/>
      <c r="AM260" s="143"/>
      <c r="AN260" s="143"/>
      <c r="AO260" s="143"/>
      <c r="AP260" s="143"/>
      <c r="AQ260" s="143"/>
    </row>
    <row r="261" spans="12:43" s="81" customFormat="1" x14ac:dyDescent="0.25">
      <c r="L261" s="142"/>
      <c r="M261" s="142"/>
      <c r="N261" s="142"/>
      <c r="O261" s="142"/>
      <c r="P261" s="142"/>
      <c r="Q261" s="142"/>
      <c r="R261" s="142"/>
      <c r="S261" s="142"/>
      <c r="T261" s="142"/>
      <c r="U261" s="142"/>
      <c r="V261" s="142"/>
      <c r="W261" s="142"/>
      <c r="X261" s="142"/>
      <c r="Y261" s="142"/>
      <c r="Z261" s="142"/>
      <c r="AA261" s="142"/>
      <c r="AB261" s="142"/>
      <c r="AC261" s="143"/>
      <c r="AD261" s="143"/>
      <c r="AE261" s="143"/>
      <c r="AF261" s="143"/>
      <c r="AG261" s="143"/>
      <c r="AH261" s="143"/>
      <c r="AI261" s="143"/>
      <c r="AJ261" s="143"/>
      <c r="AK261" s="143"/>
      <c r="AL261" s="143"/>
      <c r="AM261" s="143"/>
      <c r="AN261" s="143"/>
      <c r="AO261" s="143"/>
      <c r="AP261" s="143"/>
      <c r="AQ261" s="143"/>
    </row>
    <row r="262" spans="12:43" s="81" customFormat="1" x14ac:dyDescent="0.25">
      <c r="L262" s="142"/>
      <c r="M262" s="142"/>
      <c r="N262" s="142"/>
      <c r="O262" s="142"/>
      <c r="P262" s="142"/>
      <c r="Q262" s="142"/>
      <c r="R262" s="142"/>
      <c r="S262" s="142"/>
      <c r="T262" s="142"/>
      <c r="U262" s="142"/>
      <c r="V262" s="142"/>
      <c r="W262" s="142"/>
      <c r="X262" s="142"/>
      <c r="Y262" s="142"/>
      <c r="Z262" s="142"/>
      <c r="AA262" s="142"/>
      <c r="AB262" s="142"/>
      <c r="AC262" s="143"/>
      <c r="AD262" s="143"/>
      <c r="AE262" s="143"/>
      <c r="AF262" s="143"/>
      <c r="AG262" s="143"/>
      <c r="AH262" s="143"/>
      <c r="AI262" s="143"/>
      <c r="AJ262" s="143"/>
      <c r="AK262" s="143"/>
      <c r="AL262" s="143"/>
      <c r="AM262" s="143"/>
      <c r="AN262" s="143"/>
      <c r="AO262" s="143"/>
      <c r="AP262" s="143"/>
      <c r="AQ262" s="143"/>
    </row>
    <row r="263" spans="12:43" s="81" customFormat="1" x14ac:dyDescent="0.25">
      <c r="L263" s="142"/>
      <c r="M263" s="142"/>
      <c r="N263" s="142"/>
      <c r="O263" s="142"/>
      <c r="P263" s="142"/>
      <c r="Q263" s="142"/>
      <c r="R263" s="142"/>
      <c r="S263" s="142"/>
      <c r="T263" s="142"/>
      <c r="U263" s="142"/>
      <c r="V263" s="142"/>
      <c r="W263" s="142"/>
      <c r="X263" s="142"/>
      <c r="Y263" s="142"/>
      <c r="Z263" s="142"/>
      <c r="AA263" s="142"/>
      <c r="AB263" s="142"/>
      <c r="AC263" s="143"/>
      <c r="AD263" s="143"/>
      <c r="AE263" s="143"/>
      <c r="AF263" s="143"/>
      <c r="AG263" s="143"/>
      <c r="AH263" s="143"/>
      <c r="AI263" s="143"/>
      <c r="AJ263" s="143"/>
      <c r="AK263" s="143"/>
      <c r="AL263" s="143"/>
      <c r="AM263" s="143"/>
      <c r="AN263" s="143"/>
      <c r="AO263" s="143"/>
      <c r="AP263" s="143"/>
      <c r="AQ263" s="143"/>
    </row>
    <row r="264" spans="12:43" s="81" customFormat="1" x14ac:dyDescent="0.25">
      <c r="L264" s="142"/>
      <c r="M264" s="142"/>
      <c r="N264" s="142"/>
      <c r="O264" s="142"/>
      <c r="P264" s="142"/>
      <c r="Q264" s="142"/>
      <c r="R264" s="142"/>
      <c r="S264" s="142"/>
      <c r="T264" s="142"/>
      <c r="U264" s="142"/>
      <c r="V264" s="142"/>
      <c r="W264" s="142"/>
      <c r="X264" s="142"/>
      <c r="Y264" s="142"/>
      <c r="Z264" s="142"/>
      <c r="AA264" s="142"/>
      <c r="AB264" s="142"/>
      <c r="AC264" s="143"/>
      <c r="AD264" s="143"/>
      <c r="AE264" s="143"/>
      <c r="AF264" s="143"/>
      <c r="AG264" s="143"/>
      <c r="AH264" s="143"/>
      <c r="AI264" s="143"/>
      <c r="AJ264" s="143"/>
      <c r="AK264" s="143"/>
      <c r="AL264" s="143"/>
      <c r="AM264" s="143"/>
      <c r="AN264" s="143"/>
      <c r="AO264" s="143"/>
      <c r="AP264" s="143"/>
      <c r="AQ264" s="143"/>
    </row>
    <row r="265" spans="12:43" s="81" customFormat="1" x14ac:dyDescent="0.25">
      <c r="L265" s="142"/>
      <c r="M265" s="142"/>
      <c r="N265" s="142"/>
      <c r="O265" s="142"/>
      <c r="P265" s="142"/>
      <c r="Q265" s="142"/>
      <c r="R265" s="142"/>
      <c r="S265" s="142"/>
      <c r="T265" s="142"/>
      <c r="U265" s="142"/>
      <c r="V265" s="142"/>
      <c r="W265" s="142"/>
      <c r="X265" s="142"/>
      <c r="Y265" s="142"/>
      <c r="Z265" s="142"/>
      <c r="AA265" s="142"/>
      <c r="AB265" s="142"/>
      <c r="AC265" s="143"/>
      <c r="AD265" s="143"/>
      <c r="AE265" s="143"/>
      <c r="AF265" s="143"/>
      <c r="AG265" s="143"/>
      <c r="AH265" s="143"/>
      <c r="AI265" s="143"/>
      <c r="AJ265" s="143"/>
      <c r="AK265" s="143"/>
      <c r="AL265" s="143"/>
      <c r="AM265" s="143"/>
      <c r="AN265" s="143"/>
      <c r="AO265" s="143"/>
      <c r="AP265" s="143"/>
      <c r="AQ265" s="143"/>
    </row>
    <row r="266" spans="12:43" s="81" customFormat="1" x14ac:dyDescent="0.25">
      <c r="L266" s="142"/>
      <c r="M266" s="142"/>
      <c r="N266" s="142"/>
      <c r="O266" s="142"/>
      <c r="P266" s="142"/>
      <c r="Q266" s="142"/>
      <c r="R266" s="142"/>
      <c r="S266" s="142"/>
      <c r="T266" s="142"/>
      <c r="U266" s="142"/>
      <c r="V266" s="142"/>
      <c r="W266" s="142"/>
      <c r="X266" s="142"/>
      <c r="Y266" s="142"/>
      <c r="Z266" s="142"/>
      <c r="AA266" s="142"/>
      <c r="AB266" s="142"/>
      <c r="AC266" s="143"/>
      <c r="AD266" s="143"/>
      <c r="AE266" s="143"/>
      <c r="AF266" s="143"/>
      <c r="AG266" s="143"/>
      <c r="AH266" s="143"/>
      <c r="AI266" s="143"/>
      <c r="AJ266" s="143"/>
      <c r="AK266" s="143"/>
      <c r="AL266" s="143"/>
      <c r="AM266" s="143"/>
      <c r="AN266" s="143"/>
      <c r="AO266" s="143"/>
      <c r="AP266" s="143"/>
      <c r="AQ266" s="143"/>
    </row>
    <row r="267" spans="12:43" s="81" customFormat="1" x14ac:dyDescent="0.25">
      <c r="L267" s="142"/>
      <c r="M267" s="142"/>
      <c r="N267" s="142"/>
      <c r="O267" s="142"/>
      <c r="P267" s="142"/>
      <c r="Q267" s="142"/>
      <c r="R267" s="142"/>
      <c r="S267" s="142"/>
      <c r="T267" s="142"/>
      <c r="U267" s="142"/>
      <c r="V267" s="142"/>
      <c r="W267" s="142"/>
      <c r="X267" s="142"/>
      <c r="Y267" s="142"/>
      <c r="Z267" s="142"/>
      <c r="AA267" s="142"/>
      <c r="AB267" s="142"/>
      <c r="AC267" s="143"/>
      <c r="AD267" s="143"/>
      <c r="AE267" s="143"/>
      <c r="AF267" s="143"/>
      <c r="AG267" s="143"/>
      <c r="AH267" s="143"/>
      <c r="AI267" s="143"/>
      <c r="AJ267" s="143"/>
      <c r="AK267" s="143"/>
      <c r="AL267" s="143"/>
      <c r="AM267" s="143"/>
      <c r="AN267" s="143"/>
      <c r="AO267" s="143"/>
      <c r="AP267" s="143"/>
      <c r="AQ267" s="143"/>
    </row>
  </sheetData>
  <sheetProtection password="EABC" sheet="1" objects="1" scenarios="1" selectLockedCells="1" selectUnlockedCells="1"/>
  <protectedRanges>
    <protectedRange sqref="D108" name="Range12_2"/>
    <protectedRange sqref="C117:G121 G126:H133 F161:F162 G123 C123:E123 F109:F114 G109:G113 G134:G162 F134:F135 F139:F143 E148:E162 F150:F153 F155:F158 E125:G125 D109 C109:C114 E134:E136 D114 C139:D162 E139:E146 F145:F146 F148 C125:D136" name="Range13_2"/>
    <protectedRange sqref="G114" name="Range14_2"/>
    <protectedRange sqref="F123" name="Range15_2"/>
    <protectedRange sqref="F136" name="Range16_2"/>
    <protectedRange sqref="F144" name="Range17_2"/>
    <protectedRange sqref="F144" name="Range18_2"/>
    <protectedRange sqref="F149" name="Range19_2"/>
    <protectedRange sqref="F154" name="Range20_2"/>
    <protectedRange sqref="F159:F160" name="Range21_2"/>
    <protectedRange sqref="F126" name="Range13"/>
    <protectedRange sqref="G85 D85:F86 I85:I86 G86:H86" name="Range6"/>
    <protectedRange sqref="D104:D107 D66:D69" name="Range12"/>
    <protectedRange sqref="D110:D113" name="Range13_1"/>
    <protectedRange sqref="C137:F138" name="Range13_3"/>
    <protectedRange sqref="E147:F147" name="Range13_4"/>
  </protectedRanges>
  <mergeCells count="4">
    <mergeCell ref="I104:J104"/>
    <mergeCell ref="I66:J66"/>
    <mergeCell ref="L182:M182"/>
    <mergeCell ref="L181:M181"/>
  </mergeCells>
  <phoneticPr fontId="16" type="noConversion"/>
  <printOptions horizontalCentered="1"/>
  <pageMargins left="0.23622047244094491" right="0.15748031496062992" top="0.54" bottom="0.35433070866141736" header="0.31496062992125984" footer="0.15748031496062992"/>
  <pageSetup paperSize="9" scale="70" fitToHeight="3" orientation="portrait" horizontalDpi="4294967294" r:id="rId1"/>
  <headerFooter alignWithMargins="0">
    <oddFooter>&amp;R&amp;F
&amp;D</oddFooter>
  </headerFooter>
  <rowBreaks count="2" manualBreakCount="2">
    <brk id="97" min="1" max="10" man="1"/>
    <brk id="162" min="1" max="1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1"/>
  <sheetViews>
    <sheetView topLeftCell="A22" zoomScale="75" workbookViewId="0">
      <selection activeCell="B28" sqref="B28"/>
    </sheetView>
  </sheetViews>
  <sheetFormatPr defaultRowHeight="15" x14ac:dyDescent="0.25"/>
  <cols>
    <col min="2" max="2" width="28.7109375" customWidth="1"/>
    <col min="3" max="3" width="24.7109375" customWidth="1"/>
    <col min="4" max="4" width="29.28515625" customWidth="1"/>
    <col min="8" max="24" width="9.140625" style="81"/>
  </cols>
  <sheetData>
    <row r="1" spans="1:7" x14ac:dyDescent="0.25">
      <c r="A1" s="67"/>
      <c r="B1" s="66"/>
      <c r="C1" s="67"/>
      <c r="D1" s="67"/>
      <c r="E1" s="67"/>
      <c r="F1" s="65"/>
      <c r="G1" s="65"/>
    </row>
    <row r="2" spans="1:7" x14ac:dyDescent="0.25">
      <c r="A2" s="67"/>
      <c r="B2" s="66"/>
      <c r="C2" s="67"/>
      <c r="D2" s="67"/>
      <c r="E2" s="67"/>
      <c r="F2" s="65"/>
      <c r="G2" s="65"/>
    </row>
    <row r="3" spans="1:7" x14ac:dyDescent="0.25">
      <c r="A3" s="67"/>
      <c r="B3" s="66"/>
      <c r="C3" s="68"/>
      <c r="D3" s="67"/>
      <c r="E3" s="67"/>
      <c r="F3" s="65"/>
      <c r="G3" s="65"/>
    </row>
    <row r="4" spans="1:7" x14ac:dyDescent="0.25">
      <c r="A4" s="67"/>
      <c r="B4" s="66"/>
      <c r="C4" s="67"/>
      <c r="D4" s="67"/>
      <c r="E4" s="67"/>
      <c r="F4" s="65"/>
      <c r="G4" s="65"/>
    </row>
    <row r="5" spans="1:7" x14ac:dyDescent="0.25">
      <c r="A5" s="67"/>
      <c r="B5" s="66"/>
      <c r="C5" s="67"/>
      <c r="D5" s="67"/>
      <c r="E5" s="67"/>
      <c r="F5" s="65"/>
      <c r="G5" s="65"/>
    </row>
    <row r="6" spans="1:7" x14ac:dyDescent="0.25">
      <c r="A6" s="67"/>
      <c r="B6" s="66"/>
      <c r="C6" s="67"/>
      <c r="D6" s="67"/>
      <c r="E6" s="67"/>
      <c r="F6" s="65"/>
      <c r="G6" s="65"/>
    </row>
    <row r="7" spans="1:7" ht="20.25" x14ac:dyDescent="0.3">
      <c r="A7" s="67"/>
      <c r="B7" s="66"/>
      <c r="C7" s="69"/>
      <c r="D7" s="67"/>
      <c r="E7" s="67"/>
      <c r="F7" s="65"/>
      <c r="G7" s="65"/>
    </row>
    <row r="8" spans="1:7" x14ac:dyDescent="0.25">
      <c r="A8" s="67"/>
      <c r="B8" s="66"/>
      <c r="C8" s="67"/>
      <c r="D8" s="67"/>
      <c r="E8" s="67"/>
      <c r="F8" s="65"/>
      <c r="G8" s="65"/>
    </row>
    <row r="9" spans="1:7" ht="15.75" x14ac:dyDescent="0.25">
      <c r="A9" s="67"/>
      <c r="B9" s="66"/>
      <c r="C9" s="70"/>
      <c r="D9" s="67"/>
      <c r="E9" s="67"/>
      <c r="F9" s="65"/>
      <c r="G9" s="65"/>
    </row>
    <row r="10" spans="1:7" x14ac:dyDescent="0.25">
      <c r="A10" s="67"/>
      <c r="B10" s="66"/>
      <c r="C10" s="67"/>
      <c r="D10" s="67"/>
      <c r="E10" s="67"/>
      <c r="F10" s="65"/>
      <c r="G10" s="65"/>
    </row>
    <row r="11" spans="1:7" x14ac:dyDescent="0.25">
      <c r="A11" s="67"/>
      <c r="B11" s="66"/>
      <c r="C11" s="67"/>
      <c r="D11" s="67"/>
      <c r="E11" s="67"/>
      <c r="F11" s="65"/>
      <c r="G11" s="65"/>
    </row>
    <row r="12" spans="1:7" ht="34.5" x14ac:dyDescent="0.45">
      <c r="A12" s="67"/>
      <c r="B12" s="66"/>
      <c r="C12" s="71" t="s">
        <v>123</v>
      </c>
      <c r="D12" s="67"/>
      <c r="E12" s="67"/>
      <c r="F12" s="65"/>
      <c r="G12" s="65"/>
    </row>
    <row r="13" spans="1:7" x14ac:dyDescent="0.25">
      <c r="A13" s="67"/>
      <c r="B13" s="66"/>
      <c r="C13" s="68"/>
      <c r="D13" s="67"/>
      <c r="E13" s="67"/>
      <c r="F13" s="65"/>
      <c r="G13" s="65"/>
    </row>
    <row r="14" spans="1:7" ht="34.5" x14ac:dyDescent="0.45">
      <c r="A14" s="67"/>
      <c r="B14" s="66"/>
      <c r="C14" s="71" t="s">
        <v>124</v>
      </c>
      <c r="D14" s="67"/>
      <c r="E14" s="67"/>
      <c r="F14" s="65"/>
      <c r="G14" s="65"/>
    </row>
    <row r="15" spans="1:7" x14ac:dyDescent="0.25">
      <c r="A15" s="67"/>
      <c r="B15" s="66"/>
      <c r="C15" s="67"/>
      <c r="D15" s="67"/>
      <c r="E15" s="67"/>
      <c r="F15" s="65"/>
      <c r="G15" s="65"/>
    </row>
    <row r="16" spans="1:7" x14ac:dyDescent="0.25">
      <c r="A16" s="67"/>
      <c r="B16" s="66"/>
      <c r="C16" s="67"/>
      <c r="D16" s="67"/>
      <c r="E16" s="67"/>
      <c r="F16" s="65"/>
      <c r="G16" s="65"/>
    </row>
    <row r="17" spans="1:7" x14ac:dyDescent="0.25">
      <c r="A17" s="67"/>
      <c r="B17" s="66"/>
      <c r="C17" s="67"/>
      <c r="D17" s="67"/>
      <c r="E17" s="67"/>
      <c r="F17" s="65"/>
      <c r="G17" s="65"/>
    </row>
    <row r="18" spans="1:7" ht="15.75" x14ac:dyDescent="0.25">
      <c r="A18" s="67"/>
      <c r="B18" s="72"/>
      <c r="C18" s="73"/>
      <c r="D18" s="67"/>
      <c r="E18" s="67"/>
      <c r="F18" s="65"/>
      <c r="G18" s="65"/>
    </row>
    <row r="19" spans="1:7" ht="18" x14ac:dyDescent="0.25">
      <c r="A19" s="67"/>
      <c r="B19" s="74"/>
      <c r="C19" s="67"/>
      <c r="D19" s="67"/>
      <c r="E19" s="67"/>
      <c r="F19" s="65"/>
      <c r="G19" s="65"/>
    </row>
    <row r="20" spans="1:7" ht="15.75" x14ac:dyDescent="0.25">
      <c r="A20" s="67"/>
      <c r="B20" s="75"/>
      <c r="C20" s="67"/>
      <c r="D20" s="67"/>
      <c r="E20" s="67"/>
      <c r="F20" s="65"/>
      <c r="G20" s="65"/>
    </row>
    <row r="21" spans="1:7" x14ac:dyDescent="0.25">
      <c r="A21" s="67"/>
      <c r="B21" s="76"/>
      <c r="C21" s="67"/>
      <c r="D21" s="67"/>
      <c r="E21" s="67"/>
      <c r="F21" s="65"/>
      <c r="G21" s="65"/>
    </row>
    <row r="22" spans="1:7" ht="18" x14ac:dyDescent="0.25">
      <c r="A22" s="67"/>
      <c r="B22" s="74"/>
      <c r="C22" s="77" t="s">
        <v>125</v>
      </c>
      <c r="D22" s="67"/>
      <c r="E22" s="67"/>
      <c r="F22" s="65"/>
      <c r="G22" s="65"/>
    </row>
    <row r="23" spans="1:7" x14ac:dyDescent="0.25">
      <c r="A23" s="67"/>
      <c r="B23" s="76"/>
      <c r="C23" s="91"/>
      <c r="D23" s="91"/>
      <c r="E23" s="67"/>
      <c r="F23" s="65"/>
      <c r="G23" s="65"/>
    </row>
    <row r="24" spans="1:7" ht="25.5" x14ac:dyDescent="0.35">
      <c r="A24" s="67"/>
      <c r="B24" s="76"/>
      <c r="C24" s="200" t="str">
        <f>IF('Costs &amp; Benefits'!D104="","",'Costs &amp; Benefits'!D104)</f>
        <v>Ace Farms</v>
      </c>
      <c r="D24" s="91"/>
      <c r="E24" s="67"/>
      <c r="F24" s="65"/>
      <c r="G24" s="65"/>
    </row>
    <row r="25" spans="1:7" ht="15.75" x14ac:dyDescent="0.25">
      <c r="A25" s="67"/>
      <c r="B25" s="72"/>
      <c r="C25" s="91"/>
      <c r="D25" s="91"/>
      <c r="E25" s="67"/>
      <c r="F25" s="65"/>
      <c r="G25" s="65"/>
    </row>
    <row r="26" spans="1:7" ht="18" x14ac:dyDescent="0.25">
      <c r="A26" s="67"/>
      <c r="B26" s="201"/>
      <c r="C26" s="91"/>
      <c r="D26" s="91"/>
      <c r="E26" s="67"/>
      <c r="F26" s="65"/>
      <c r="G26" s="65"/>
    </row>
    <row r="27" spans="1:7" ht="15.75" x14ac:dyDescent="0.25">
      <c r="A27" s="67"/>
      <c r="B27" s="72"/>
      <c r="C27" s="91"/>
      <c r="D27" s="91"/>
      <c r="E27" s="67"/>
      <c r="F27" s="65"/>
      <c r="G27" s="65"/>
    </row>
    <row r="28" spans="1:7" ht="18" x14ac:dyDescent="0.25">
      <c r="A28" s="67"/>
      <c r="B28" s="202"/>
      <c r="C28" s="91"/>
      <c r="D28" s="91"/>
      <c r="E28" s="67"/>
      <c r="F28" s="65"/>
      <c r="G28" s="65"/>
    </row>
    <row r="29" spans="1:7" ht="15.75" x14ac:dyDescent="0.25">
      <c r="A29" s="67"/>
      <c r="B29" s="75"/>
      <c r="C29" s="67"/>
      <c r="D29" s="67"/>
      <c r="E29" s="67"/>
      <c r="F29" s="65"/>
      <c r="G29" s="65"/>
    </row>
    <row r="30" spans="1:7" x14ac:dyDescent="0.25">
      <c r="A30" s="67"/>
      <c r="B30" s="76"/>
      <c r="C30" s="67"/>
      <c r="D30" s="67"/>
      <c r="E30" s="67"/>
      <c r="F30" s="65"/>
      <c r="G30" s="65"/>
    </row>
    <row r="31" spans="1:7" ht="18" x14ac:dyDescent="0.25">
      <c r="A31" s="67"/>
      <c r="B31" s="74"/>
      <c r="C31" s="67"/>
      <c r="D31" s="67"/>
      <c r="E31" s="67"/>
      <c r="F31" s="65"/>
      <c r="G31" s="65"/>
    </row>
    <row r="32" spans="1:7" x14ac:dyDescent="0.25">
      <c r="A32" s="67"/>
      <c r="B32" s="76"/>
      <c r="C32" s="67"/>
      <c r="D32" s="67"/>
      <c r="E32" s="67"/>
      <c r="F32" s="65"/>
      <c r="G32" s="65"/>
    </row>
    <row r="33" spans="1:7" x14ac:dyDescent="0.25">
      <c r="A33" s="67"/>
      <c r="B33" s="76"/>
      <c r="C33" s="67"/>
      <c r="D33" s="67"/>
      <c r="E33" s="67"/>
      <c r="F33" s="65"/>
      <c r="G33" s="65"/>
    </row>
    <row r="34" spans="1:7" ht="15.75" x14ac:dyDescent="0.25">
      <c r="A34" s="67"/>
      <c r="B34" s="72"/>
      <c r="C34" s="67"/>
      <c r="D34" s="67"/>
      <c r="E34" s="67"/>
      <c r="F34" s="65"/>
      <c r="G34" s="65"/>
    </row>
    <row r="35" spans="1:7" ht="18" x14ac:dyDescent="0.25">
      <c r="A35" s="67"/>
      <c r="B35" s="201"/>
      <c r="C35" s="67"/>
      <c r="D35" s="67"/>
      <c r="E35" s="67"/>
      <c r="F35" s="65"/>
      <c r="G35" s="65"/>
    </row>
    <row r="36" spans="1:7" ht="15.75" x14ac:dyDescent="0.25">
      <c r="A36" s="67"/>
      <c r="B36" s="72" t="s">
        <v>11</v>
      </c>
      <c r="C36" s="67"/>
      <c r="D36" s="67"/>
      <c r="E36" s="67"/>
      <c r="F36" s="65"/>
      <c r="G36" s="65"/>
    </row>
    <row r="37" spans="1:7" ht="18" x14ac:dyDescent="0.25">
      <c r="A37" s="67"/>
      <c r="B37" s="202">
        <f>IF('Costs &amp; Benefits'!D106="","",'Costs &amp; Benefits'!D106)</f>
        <v>0</v>
      </c>
      <c r="C37" s="67"/>
      <c r="D37" s="67"/>
      <c r="E37" s="67"/>
      <c r="F37" s="65"/>
      <c r="G37" s="65"/>
    </row>
    <row r="38" spans="1:7" ht="15.75" x14ac:dyDescent="0.25">
      <c r="A38" s="67"/>
      <c r="B38" s="203"/>
      <c r="C38" s="67"/>
      <c r="D38" s="67"/>
      <c r="E38" s="67"/>
      <c r="F38" s="65"/>
      <c r="G38" s="65"/>
    </row>
    <row r="39" spans="1:7" x14ac:dyDescent="0.25">
      <c r="A39" s="67"/>
      <c r="B39" s="76"/>
      <c r="C39" s="67"/>
      <c r="D39" s="67"/>
      <c r="E39" s="67"/>
      <c r="F39" s="65"/>
      <c r="G39" s="65"/>
    </row>
    <row r="40" spans="1:7" ht="18" x14ac:dyDescent="0.25">
      <c r="A40" s="67"/>
      <c r="B40" s="202" t="str">
        <f>IF('Costs &amp; Benefits'!D107="","",'Costs &amp; Benefits'!D107)</f>
        <v/>
      </c>
      <c r="C40" s="67"/>
      <c r="D40" s="67"/>
      <c r="E40" s="67"/>
      <c r="F40" s="65"/>
      <c r="G40" s="65"/>
    </row>
    <row r="41" spans="1:7" x14ac:dyDescent="0.25">
      <c r="A41" s="67"/>
      <c r="B41" s="76"/>
      <c r="C41" s="67"/>
      <c r="D41" s="67"/>
      <c r="E41" s="67"/>
      <c r="F41" s="65"/>
      <c r="G41" s="65"/>
    </row>
    <row r="42" spans="1:7" x14ac:dyDescent="0.25">
      <c r="A42" s="67"/>
      <c r="B42" s="76"/>
      <c r="C42" s="67"/>
      <c r="D42" s="78"/>
      <c r="E42" s="67"/>
      <c r="F42" s="65"/>
      <c r="G42" s="65"/>
    </row>
    <row r="43" spans="1:7" ht="15.75" x14ac:dyDescent="0.25">
      <c r="A43" s="67"/>
      <c r="B43" s="72" t="s">
        <v>9</v>
      </c>
      <c r="C43" s="79"/>
      <c r="D43" s="80"/>
      <c r="E43" s="67"/>
      <c r="F43" s="65"/>
      <c r="G43" s="65"/>
    </row>
    <row r="44" spans="1:7" ht="18" x14ac:dyDescent="0.25">
      <c r="A44" s="67"/>
      <c r="B44" s="201">
        <f ca="1">NOW()</f>
        <v>41283.403063773148</v>
      </c>
      <c r="C44" s="79"/>
      <c r="D44" s="80"/>
      <c r="E44" s="67"/>
      <c r="F44" s="65"/>
      <c r="G44" s="65"/>
    </row>
    <row r="45" spans="1:7" x14ac:dyDescent="0.25">
      <c r="A45" s="67"/>
      <c r="B45" s="204"/>
      <c r="C45" s="79"/>
      <c r="D45" s="79"/>
      <c r="E45" s="67"/>
      <c r="F45" s="65"/>
      <c r="G45" s="65"/>
    </row>
    <row r="46" spans="1:7" x14ac:dyDescent="0.25">
      <c r="A46" s="67"/>
      <c r="B46" s="91"/>
      <c r="C46" s="67"/>
      <c r="D46" s="67"/>
      <c r="E46" s="67"/>
      <c r="F46" s="65"/>
      <c r="G46" s="65"/>
    </row>
    <row r="47" spans="1:7" ht="56.25" customHeight="1" x14ac:dyDescent="0.25">
      <c r="A47" s="67"/>
      <c r="B47" s="345" t="s">
        <v>126</v>
      </c>
      <c r="C47" s="346"/>
      <c r="D47" s="346"/>
      <c r="E47" s="67"/>
      <c r="F47" s="65"/>
      <c r="G47" s="65"/>
    </row>
    <row r="48" spans="1:7" x14ac:dyDescent="0.25">
      <c r="A48" s="67"/>
      <c r="B48" s="67"/>
      <c r="C48" s="67"/>
      <c r="D48" s="67"/>
      <c r="E48" s="67"/>
      <c r="F48" s="65"/>
      <c r="G48" s="65"/>
    </row>
    <row r="49" spans="1:7" x14ac:dyDescent="0.25">
      <c r="A49" s="67"/>
      <c r="B49" s="67"/>
      <c r="C49" s="67"/>
      <c r="D49" s="67"/>
      <c r="E49" s="67"/>
      <c r="F49" s="65"/>
      <c r="G49" s="65"/>
    </row>
    <row r="50" spans="1:7" x14ac:dyDescent="0.25">
      <c r="A50" s="67"/>
      <c r="B50" s="67"/>
      <c r="C50" s="67"/>
      <c r="D50" s="67"/>
      <c r="E50" s="67"/>
      <c r="F50" s="65"/>
      <c r="G50" s="65"/>
    </row>
    <row r="51" spans="1:7" x14ac:dyDescent="0.25">
      <c r="A51" s="65"/>
      <c r="B51" s="65"/>
      <c r="C51" s="65"/>
      <c r="D51" s="65"/>
      <c r="E51" s="65"/>
      <c r="F51" s="65"/>
      <c r="G51" s="65"/>
    </row>
    <row r="52" spans="1:7" x14ac:dyDescent="0.25">
      <c r="A52" s="65"/>
      <c r="B52" s="65"/>
      <c r="C52" s="65"/>
      <c r="D52" s="65"/>
      <c r="E52" s="65"/>
      <c r="F52" s="65"/>
      <c r="G52" s="65"/>
    </row>
    <row r="53" spans="1:7" x14ac:dyDescent="0.25">
      <c r="A53" s="81"/>
      <c r="B53" s="81"/>
      <c r="C53" s="81"/>
      <c r="D53" s="81"/>
      <c r="E53" s="81"/>
      <c r="F53" s="81"/>
      <c r="G53" s="81"/>
    </row>
    <row r="54" spans="1:7" x14ac:dyDescent="0.25">
      <c r="A54" s="81"/>
      <c r="B54" s="81"/>
      <c r="C54" s="81"/>
      <c r="D54" s="81"/>
      <c r="E54" s="81"/>
      <c r="F54" s="81"/>
      <c r="G54" s="81"/>
    </row>
    <row r="55" spans="1:7" x14ac:dyDescent="0.25">
      <c r="A55" s="81"/>
      <c r="B55" s="81"/>
      <c r="C55" s="81"/>
      <c r="D55" s="81"/>
      <c r="E55" s="81"/>
      <c r="F55" s="81"/>
      <c r="G55" s="81"/>
    </row>
    <row r="56" spans="1:7" x14ac:dyDescent="0.25">
      <c r="A56" s="81"/>
      <c r="B56" s="81"/>
      <c r="C56" s="81"/>
      <c r="D56" s="81"/>
      <c r="E56" s="81"/>
      <c r="F56" s="81"/>
      <c r="G56" s="81"/>
    </row>
    <row r="57" spans="1:7" x14ac:dyDescent="0.25">
      <c r="A57" s="81"/>
      <c r="B57" s="81"/>
      <c r="C57" s="81"/>
      <c r="D57" s="81"/>
      <c r="E57" s="81"/>
      <c r="F57" s="81"/>
      <c r="G57" s="81"/>
    </row>
    <row r="58" spans="1:7" x14ac:dyDescent="0.25">
      <c r="A58" s="81"/>
      <c r="B58" s="81"/>
      <c r="C58" s="81"/>
      <c r="D58" s="81"/>
      <c r="E58" s="81"/>
      <c r="F58" s="81"/>
      <c r="G58" s="81"/>
    </row>
    <row r="59" spans="1:7" x14ac:dyDescent="0.25">
      <c r="A59" s="81"/>
      <c r="B59" s="81"/>
      <c r="C59" s="81"/>
      <c r="D59" s="81"/>
      <c r="E59" s="81"/>
      <c r="F59" s="81"/>
      <c r="G59" s="81"/>
    </row>
    <row r="60" spans="1:7" x14ac:dyDescent="0.25">
      <c r="A60" s="81"/>
      <c r="B60" s="81"/>
      <c r="C60" s="81"/>
      <c r="D60" s="81"/>
      <c r="E60" s="81"/>
      <c r="F60" s="81"/>
      <c r="G60" s="81"/>
    </row>
    <row r="61" spans="1:7" x14ac:dyDescent="0.25">
      <c r="A61" s="81"/>
      <c r="B61" s="81"/>
      <c r="C61" s="81"/>
      <c r="D61" s="81"/>
      <c r="E61" s="81"/>
      <c r="F61" s="81"/>
      <c r="G61" s="81"/>
    </row>
    <row r="62" spans="1:7" x14ac:dyDescent="0.25">
      <c r="A62" s="81"/>
      <c r="B62" s="81"/>
      <c r="C62" s="81"/>
      <c r="D62" s="81"/>
      <c r="E62" s="81"/>
      <c r="F62" s="81"/>
      <c r="G62" s="81"/>
    </row>
    <row r="63" spans="1:7" x14ac:dyDescent="0.25">
      <c r="A63" s="81"/>
      <c r="B63" s="81"/>
      <c r="C63" s="81"/>
      <c r="D63" s="81"/>
      <c r="E63" s="81"/>
      <c r="F63" s="81"/>
      <c r="G63" s="81"/>
    </row>
    <row r="64" spans="1:7" x14ac:dyDescent="0.25">
      <c r="A64" s="81"/>
      <c r="B64" s="81"/>
      <c r="C64" s="81"/>
      <c r="D64" s="81"/>
      <c r="E64" s="81"/>
      <c r="F64" s="81"/>
      <c r="G64" s="81"/>
    </row>
    <row r="65" s="81" customFormat="1" x14ac:dyDescent="0.25"/>
    <row r="66" s="81" customFormat="1" x14ac:dyDescent="0.25"/>
    <row r="67" s="81" customFormat="1" x14ac:dyDescent="0.25"/>
    <row r="68" s="81" customFormat="1" x14ac:dyDescent="0.25"/>
    <row r="69" s="81" customFormat="1" x14ac:dyDescent="0.25"/>
    <row r="70" s="81" customFormat="1" x14ac:dyDescent="0.25"/>
    <row r="71" s="81" customFormat="1" x14ac:dyDescent="0.25"/>
    <row r="72" s="81" customFormat="1" x14ac:dyDescent="0.25"/>
    <row r="73" s="81" customFormat="1" x14ac:dyDescent="0.25"/>
    <row r="74" s="81" customFormat="1" x14ac:dyDescent="0.25"/>
    <row r="75" s="81" customFormat="1" x14ac:dyDescent="0.25"/>
    <row r="76" s="81" customFormat="1" x14ac:dyDescent="0.25"/>
    <row r="77" s="81" customFormat="1" x14ac:dyDescent="0.25"/>
    <row r="78" s="81" customFormat="1" x14ac:dyDescent="0.25"/>
    <row r="79" s="81" customFormat="1" x14ac:dyDescent="0.25"/>
    <row r="80" s="81" customFormat="1" x14ac:dyDescent="0.25"/>
    <row r="81" s="81" customFormat="1" x14ac:dyDescent="0.25"/>
    <row r="82" s="81" customFormat="1" x14ac:dyDescent="0.25"/>
    <row r="83" s="81" customFormat="1" x14ac:dyDescent="0.25"/>
    <row r="84" s="81" customFormat="1" x14ac:dyDescent="0.25"/>
    <row r="85" s="81" customFormat="1" x14ac:dyDescent="0.25"/>
    <row r="86" s="81" customFormat="1" x14ac:dyDescent="0.25"/>
    <row r="87" s="81" customFormat="1" x14ac:dyDescent="0.25"/>
    <row r="88" s="81" customFormat="1" x14ac:dyDescent="0.25"/>
    <row r="89" s="81" customFormat="1" x14ac:dyDescent="0.25"/>
    <row r="90" s="81" customFormat="1" x14ac:dyDescent="0.25"/>
    <row r="91" s="81" customFormat="1" x14ac:dyDescent="0.25"/>
  </sheetData>
  <sheetProtection password="F57C" sheet="1" objects="1"/>
  <mergeCells count="1">
    <mergeCell ref="B47:D47"/>
  </mergeCells>
  <phoneticPr fontId="16" type="noConversion"/>
  <pageMargins left="0.7" right="0.7" top="0.75" bottom="0.75" header="0.3" footer="0.3"/>
  <pageSetup paperSize="9" scale="86"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67"/>
  <sheetViews>
    <sheetView tabSelected="1" zoomScale="75" zoomScaleNormal="75" workbookViewId="0">
      <pane ySplit="2" topLeftCell="A120" activePane="bottomLeft" state="frozen"/>
      <selection pane="bottomLeft" activeCell="E185" sqref="E185"/>
    </sheetView>
  </sheetViews>
  <sheetFormatPr defaultRowHeight="15" x14ac:dyDescent="0.25"/>
  <cols>
    <col min="1" max="1" width="0.85546875" style="81" customWidth="1"/>
    <col min="2" max="2" width="2.42578125" style="81" customWidth="1"/>
    <col min="3" max="3" width="30.85546875" customWidth="1"/>
    <col min="4" max="4" width="13.42578125" customWidth="1"/>
    <col min="5" max="5" width="14" customWidth="1"/>
    <col min="6" max="6" width="14.7109375" customWidth="1"/>
    <col min="7" max="7" width="14.28515625" customWidth="1"/>
    <col min="8" max="8" width="14.7109375" customWidth="1"/>
    <col min="9" max="9" width="15.5703125" customWidth="1"/>
    <col min="10" max="10" width="13.28515625" customWidth="1"/>
    <col min="11" max="11" width="2.28515625" customWidth="1"/>
    <col min="12" max="12" width="8" style="89" customWidth="1"/>
    <col min="13" max="13" width="13.28515625" style="89" customWidth="1"/>
    <col min="14" max="14" width="11.7109375" style="89" customWidth="1"/>
    <col min="15" max="15" width="12.42578125" style="89" customWidth="1"/>
    <col min="16" max="16" width="17.5703125" style="89" customWidth="1"/>
    <col min="17" max="17" width="12" style="89" customWidth="1"/>
    <col min="18" max="28" width="12" style="89" hidden="1" customWidth="1"/>
    <col min="29" max="29" width="12" style="81" hidden="1" customWidth="1"/>
    <col min="30" max="30" width="12" style="81" customWidth="1"/>
    <col min="31" max="41" width="9.140625" style="81"/>
  </cols>
  <sheetData>
    <row r="1" spans="1:41" ht="15.75" x14ac:dyDescent="0.25">
      <c r="B1" s="83"/>
      <c r="C1" s="132"/>
      <c r="D1" s="110" t="s">
        <v>128</v>
      </c>
      <c r="E1" s="110" t="s">
        <v>131</v>
      </c>
      <c r="F1" s="110" t="s">
        <v>109</v>
      </c>
      <c r="G1" s="110" t="s">
        <v>230</v>
      </c>
      <c r="H1" s="110"/>
      <c r="I1" s="83"/>
      <c r="J1" s="92"/>
      <c r="K1" s="92"/>
    </row>
    <row r="2" spans="1:41" ht="15.75" x14ac:dyDescent="0.25">
      <c r="B2" s="212"/>
      <c r="C2" s="213" t="s">
        <v>129</v>
      </c>
      <c r="D2" s="214">
        <f>E218</f>
        <v>1737.75</v>
      </c>
      <c r="E2" s="214">
        <f>E220</f>
        <v>1144.0909090909095</v>
      </c>
      <c r="F2" s="215">
        <f>E221</f>
        <v>0.51664932158936661</v>
      </c>
      <c r="G2" s="216">
        <f>E222</f>
        <v>1.565294876545833</v>
      </c>
      <c r="H2" s="217" t="s">
        <v>130</v>
      </c>
      <c r="I2" s="212"/>
      <c r="J2" s="218"/>
      <c r="K2" s="218"/>
    </row>
    <row r="3" spans="1:41" x14ac:dyDescent="0.25">
      <c r="B3" s="83"/>
      <c r="C3" s="133"/>
      <c r="D3" s="83"/>
      <c r="E3" s="83"/>
      <c r="F3" s="83"/>
      <c r="G3" s="83"/>
      <c r="H3" s="83"/>
      <c r="I3" s="83"/>
      <c r="J3" s="83"/>
      <c r="K3" s="83"/>
    </row>
    <row r="4" spans="1:41" ht="20.25" x14ac:dyDescent="0.3">
      <c r="B4" s="83"/>
      <c r="C4" s="134" t="s">
        <v>142</v>
      </c>
      <c r="D4" s="91"/>
      <c r="E4" s="83"/>
      <c r="G4" s="91"/>
      <c r="H4" s="91"/>
      <c r="I4" s="91"/>
      <c r="J4" s="91"/>
      <c r="K4" s="91"/>
    </row>
    <row r="5" spans="1:41" ht="20.25" x14ac:dyDescent="0.3">
      <c r="B5" s="83"/>
      <c r="D5" s="91"/>
      <c r="F5" s="122"/>
      <c r="G5" s="91"/>
      <c r="H5" s="91"/>
      <c r="I5" s="91"/>
      <c r="J5" s="91"/>
      <c r="K5" s="91"/>
    </row>
    <row r="6" spans="1:41" ht="18" x14ac:dyDescent="0.25">
      <c r="B6" s="83"/>
      <c r="C6" s="135" t="s">
        <v>0</v>
      </c>
      <c r="D6" s="91"/>
      <c r="E6" s="91"/>
      <c r="F6" s="91"/>
      <c r="G6" s="91"/>
      <c r="H6" s="91"/>
      <c r="I6" s="91"/>
      <c r="J6" s="91"/>
      <c r="K6" s="91"/>
    </row>
    <row r="7" spans="1:41" x14ac:dyDescent="0.25">
      <c r="B7" s="83"/>
      <c r="C7" s="136" t="s">
        <v>146</v>
      </c>
      <c r="D7" s="91"/>
      <c r="E7" s="91"/>
      <c r="F7" s="91"/>
      <c r="G7" s="91"/>
      <c r="H7" s="91"/>
      <c r="I7" s="91"/>
      <c r="J7" s="91"/>
      <c r="K7" s="91"/>
    </row>
    <row r="8" spans="1:41" x14ac:dyDescent="0.25">
      <c r="B8" s="83"/>
      <c r="C8" s="138" t="s">
        <v>111</v>
      </c>
      <c r="D8" s="91"/>
      <c r="E8" s="91"/>
      <c r="F8" s="91"/>
      <c r="G8" s="91"/>
      <c r="H8" s="91"/>
      <c r="I8" s="91"/>
      <c r="J8" s="91"/>
      <c r="K8" s="91"/>
    </row>
    <row r="9" spans="1:41" x14ac:dyDescent="0.25">
      <c r="B9" s="83"/>
      <c r="C9" s="138" t="s">
        <v>112</v>
      </c>
      <c r="D9" s="91"/>
      <c r="E9" s="91"/>
      <c r="F9" s="91"/>
      <c r="G9" s="91"/>
      <c r="H9" s="91"/>
      <c r="I9" s="91"/>
      <c r="J9" s="91"/>
      <c r="K9" s="91"/>
    </row>
    <row r="10" spans="1:41" x14ac:dyDescent="0.25">
      <c r="B10" s="83"/>
      <c r="C10" s="138" t="s">
        <v>193</v>
      </c>
      <c r="D10" s="91"/>
      <c r="E10" s="91"/>
      <c r="F10" s="91"/>
      <c r="G10" s="91"/>
      <c r="H10" s="91"/>
      <c r="I10" s="91"/>
      <c r="J10" s="91"/>
      <c r="K10" s="91"/>
    </row>
    <row r="11" spans="1:41" x14ac:dyDescent="0.25">
      <c r="B11" s="83"/>
      <c r="C11" s="138" t="s">
        <v>113</v>
      </c>
      <c r="D11" s="91"/>
      <c r="E11" s="91"/>
      <c r="F11" s="91"/>
      <c r="G11" s="91"/>
      <c r="H11" s="91"/>
      <c r="I11" s="91"/>
      <c r="J11" s="91"/>
      <c r="K11" s="91"/>
    </row>
    <row r="12" spans="1:41" s="62" customFormat="1" x14ac:dyDescent="0.25">
      <c r="A12" s="88"/>
      <c r="B12" s="113"/>
      <c r="C12" s="138" t="s">
        <v>114</v>
      </c>
      <c r="D12" s="91"/>
      <c r="E12" s="91"/>
      <c r="F12" s="91"/>
      <c r="G12" s="91"/>
      <c r="H12" s="91"/>
      <c r="I12" s="91"/>
      <c r="J12" s="91"/>
      <c r="K12" s="91"/>
      <c r="L12" s="89"/>
      <c r="M12" s="89"/>
      <c r="N12" s="89"/>
      <c r="O12" s="89"/>
      <c r="P12" s="89"/>
      <c r="Q12" s="89"/>
      <c r="R12" s="89"/>
      <c r="S12" s="89"/>
      <c r="T12" s="89"/>
      <c r="U12" s="89"/>
      <c r="V12" s="89"/>
      <c r="W12" s="89"/>
      <c r="X12" s="89"/>
      <c r="Y12" s="89"/>
      <c r="Z12" s="89"/>
      <c r="AA12" s="89"/>
      <c r="AB12" s="89"/>
      <c r="AC12" s="88"/>
      <c r="AD12" s="88"/>
      <c r="AE12" s="88"/>
      <c r="AF12" s="88"/>
      <c r="AG12" s="88"/>
      <c r="AH12" s="88"/>
      <c r="AI12" s="88"/>
      <c r="AJ12" s="88"/>
      <c r="AK12" s="88"/>
      <c r="AL12" s="88"/>
      <c r="AM12" s="88"/>
      <c r="AN12" s="88"/>
      <c r="AO12" s="88"/>
    </row>
    <row r="13" spans="1:41" s="62" customFormat="1" x14ac:dyDescent="0.25">
      <c r="A13" s="88"/>
      <c r="B13" s="113"/>
      <c r="C13" s="137"/>
      <c r="D13" s="91"/>
      <c r="E13" s="91"/>
      <c r="F13" s="91"/>
      <c r="G13" s="91"/>
      <c r="H13" s="91"/>
      <c r="I13" s="91"/>
      <c r="J13" s="91"/>
      <c r="K13" s="91"/>
      <c r="L13" s="89"/>
      <c r="M13" s="89"/>
      <c r="N13" s="89"/>
      <c r="O13" s="89"/>
      <c r="P13" s="89"/>
      <c r="Q13" s="89"/>
      <c r="R13" s="89"/>
      <c r="S13" s="89"/>
      <c r="T13" s="89"/>
      <c r="U13" s="89"/>
      <c r="V13" s="89"/>
      <c r="W13" s="89"/>
      <c r="X13" s="89"/>
      <c r="Y13" s="89"/>
      <c r="Z13" s="89"/>
      <c r="AA13" s="89"/>
      <c r="AB13" s="89"/>
      <c r="AC13" s="88"/>
      <c r="AD13" s="88"/>
      <c r="AE13" s="88"/>
      <c r="AF13" s="88"/>
      <c r="AG13" s="88"/>
      <c r="AH13" s="88"/>
      <c r="AI13" s="88"/>
      <c r="AJ13" s="88"/>
      <c r="AK13" s="88"/>
      <c r="AL13" s="88"/>
      <c r="AM13" s="88"/>
      <c r="AN13" s="88"/>
      <c r="AO13" s="88"/>
    </row>
    <row r="14" spans="1:41" x14ac:dyDescent="0.25">
      <c r="B14" s="83"/>
      <c r="C14" s="136" t="s">
        <v>1</v>
      </c>
      <c r="D14" s="91"/>
      <c r="E14" s="91"/>
      <c r="F14" s="91"/>
      <c r="G14" s="91"/>
      <c r="H14" s="91"/>
      <c r="I14" s="91"/>
      <c r="J14" s="91"/>
      <c r="K14" s="91"/>
    </row>
    <row r="15" spans="1:41" x14ac:dyDescent="0.25">
      <c r="B15" s="83"/>
      <c r="C15" s="138" t="s">
        <v>144</v>
      </c>
      <c r="D15" s="91"/>
      <c r="E15" s="91"/>
      <c r="F15" s="91"/>
      <c r="G15" s="91"/>
      <c r="H15" s="91"/>
      <c r="I15" s="91"/>
      <c r="J15" s="91"/>
      <c r="K15" s="91"/>
    </row>
    <row r="16" spans="1:41" x14ac:dyDescent="0.25">
      <c r="B16" s="83"/>
      <c r="C16" s="138" t="s">
        <v>145</v>
      </c>
      <c r="D16" s="91"/>
      <c r="E16" s="91"/>
      <c r="F16" s="91"/>
      <c r="G16" s="91"/>
      <c r="H16" s="91"/>
      <c r="I16" s="91"/>
      <c r="J16" s="91"/>
      <c r="K16" s="91"/>
    </row>
    <row r="17" spans="2:11" x14ac:dyDescent="0.25">
      <c r="B17" s="83"/>
      <c r="D17" s="91"/>
      <c r="E17" s="91"/>
      <c r="F17" s="91"/>
      <c r="G17" s="91"/>
      <c r="H17" s="91"/>
      <c r="I17" s="91"/>
      <c r="J17" s="91"/>
      <c r="K17" s="91"/>
    </row>
    <row r="18" spans="2:11" ht="20.25" x14ac:dyDescent="0.3">
      <c r="B18" s="83"/>
      <c r="C18" s="139" t="s">
        <v>115</v>
      </c>
      <c r="D18" s="91"/>
      <c r="E18" s="91"/>
      <c r="F18" s="91"/>
      <c r="G18" s="91"/>
      <c r="H18" s="91"/>
      <c r="I18" s="91"/>
      <c r="J18" s="91"/>
      <c r="K18" s="91"/>
    </row>
    <row r="19" spans="2:11" x14ac:dyDescent="0.25">
      <c r="B19" s="83"/>
      <c r="C19" s="136" t="s">
        <v>116</v>
      </c>
      <c r="D19" s="91"/>
      <c r="E19" s="91"/>
      <c r="F19" s="91"/>
      <c r="G19" s="91"/>
      <c r="H19" s="91"/>
      <c r="I19" s="91"/>
      <c r="J19" s="91"/>
      <c r="K19" s="91"/>
    </row>
    <row r="20" spans="2:11" ht="12.75" customHeight="1" x14ac:dyDescent="0.25">
      <c r="B20" s="83"/>
      <c r="C20" s="137" t="s">
        <v>196</v>
      </c>
      <c r="D20" s="91"/>
      <c r="E20" s="91"/>
      <c r="F20" s="91"/>
      <c r="G20" s="91"/>
      <c r="H20" s="91"/>
      <c r="I20" s="91"/>
      <c r="J20" s="91"/>
      <c r="K20" s="91"/>
    </row>
    <row r="21" spans="2:11" ht="12.75" customHeight="1" x14ac:dyDescent="0.25">
      <c r="B21" s="83"/>
      <c r="C21" s="138" t="s">
        <v>197</v>
      </c>
      <c r="D21" s="91"/>
      <c r="E21" s="91"/>
      <c r="F21" s="91"/>
      <c r="G21" s="91"/>
      <c r="H21" s="91"/>
      <c r="I21" s="91"/>
      <c r="J21" s="91"/>
      <c r="K21" s="91"/>
    </row>
    <row r="22" spans="2:11" x14ac:dyDescent="0.25">
      <c r="B22" s="83"/>
      <c r="C22" s="136" t="s">
        <v>2</v>
      </c>
      <c r="D22" s="91"/>
      <c r="E22" s="91"/>
      <c r="F22" s="91"/>
      <c r="G22" s="91"/>
      <c r="H22" s="91"/>
      <c r="I22" s="91"/>
      <c r="J22" s="91"/>
      <c r="K22" s="91"/>
    </row>
    <row r="23" spans="2:11" x14ac:dyDescent="0.25">
      <c r="B23" s="83"/>
      <c r="C23" s="137" t="s">
        <v>143</v>
      </c>
      <c r="D23" s="91"/>
      <c r="E23" s="91"/>
      <c r="F23" s="91"/>
      <c r="G23" s="91"/>
      <c r="H23" s="91"/>
      <c r="I23" s="91"/>
      <c r="J23" s="91"/>
      <c r="K23" s="91"/>
    </row>
    <row r="24" spans="2:11" x14ac:dyDescent="0.25">
      <c r="B24" s="83"/>
      <c r="C24" s="137" t="s">
        <v>198</v>
      </c>
      <c r="D24" s="91"/>
      <c r="E24" s="91"/>
      <c r="F24" s="91"/>
      <c r="G24" s="91"/>
      <c r="H24" s="91"/>
      <c r="I24" s="91"/>
      <c r="J24" s="91"/>
      <c r="K24" s="91"/>
    </row>
    <row r="25" spans="2:11" x14ac:dyDescent="0.25">
      <c r="B25" s="83"/>
      <c r="C25" s="137"/>
      <c r="D25" s="91"/>
      <c r="E25" s="91"/>
      <c r="F25" s="91"/>
      <c r="G25" s="91"/>
      <c r="H25" s="91"/>
      <c r="I25" s="91"/>
      <c r="J25" s="91"/>
      <c r="K25" s="91"/>
    </row>
    <row r="26" spans="2:11" x14ac:dyDescent="0.25">
      <c r="B26" s="83"/>
      <c r="C26" s="136" t="s">
        <v>3</v>
      </c>
      <c r="D26" s="91"/>
      <c r="E26" s="91"/>
      <c r="F26" s="91"/>
      <c r="G26" s="91"/>
      <c r="H26" s="91"/>
      <c r="I26" s="91"/>
      <c r="J26" s="91"/>
      <c r="K26" s="91"/>
    </row>
    <row r="27" spans="2:11" x14ac:dyDescent="0.25">
      <c r="B27" s="83"/>
      <c r="C27" s="137" t="s">
        <v>4</v>
      </c>
      <c r="D27" s="91"/>
      <c r="E27" s="91"/>
      <c r="F27" s="91"/>
      <c r="G27" s="91"/>
      <c r="H27" s="91"/>
      <c r="I27" s="91"/>
      <c r="J27" s="91"/>
      <c r="K27" s="91"/>
    </row>
    <row r="28" spans="2:11" x14ac:dyDescent="0.25">
      <c r="B28" s="83"/>
      <c r="C28" s="140" t="s">
        <v>169</v>
      </c>
      <c r="D28" s="91"/>
      <c r="E28" s="91"/>
      <c r="F28" s="91"/>
      <c r="G28" s="91"/>
      <c r="H28" s="91"/>
      <c r="I28" s="91"/>
      <c r="J28" s="91"/>
      <c r="K28" s="91"/>
    </row>
    <row r="29" spans="2:11" x14ac:dyDescent="0.25">
      <c r="B29" s="83"/>
      <c r="C29" s="138" t="s">
        <v>147</v>
      </c>
      <c r="D29" s="91"/>
      <c r="E29" s="91"/>
      <c r="F29" s="91"/>
      <c r="G29" s="91"/>
      <c r="H29" s="91"/>
      <c r="I29" s="91"/>
      <c r="J29" s="91"/>
      <c r="K29" s="91"/>
    </row>
    <row r="30" spans="2:11" x14ac:dyDescent="0.25">
      <c r="B30" s="83"/>
      <c r="C30" s="140" t="s">
        <v>164</v>
      </c>
      <c r="D30" s="91"/>
      <c r="E30" s="91"/>
      <c r="F30" s="91"/>
      <c r="G30" s="91"/>
      <c r="H30" s="91"/>
      <c r="I30" s="91"/>
      <c r="J30" s="91"/>
      <c r="K30" s="91"/>
    </row>
    <row r="31" spans="2:11" x14ac:dyDescent="0.25">
      <c r="B31" s="83"/>
      <c r="C31" s="137"/>
      <c r="D31" s="91"/>
      <c r="E31" s="91"/>
      <c r="F31" s="91"/>
      <c r="G31" s="91"/>
      <c r="H31" s="91"/>
      <c r="I31" s="91"/>
      <c r="J31" s="91"/>
      <c r="K31" s="91"/>
    </row>
    <row r="32" spans="2:11" x14ac:dyDescent="0.25">
      <c r="B32" s="83"/>
      <c r="C32" s="136" t="s">
        <v>151</v>
      </c>
      <c r="D32" s="91"/>
      <c r="E32" s="91"/>
      <c r="F32" s="91"/>
      <c r="G32" s="91"/>
      <c r="H32" s="91"/>
      <c r="I32" s="91"/>
      <c r="J32" s="91"/>
      <c r="K32" s="91"/>
    </row>
    <row r="33" spans="2:11" x14ac:dyDescent="0.25">
      <c r="B33" s="83"/>
      <c r="C33" s="137" t="s">
        <v>148</v>
      </c>
      <c r="D33" s="91"/>
      <c r="E33" s="91"/>
      <c r="F33" s="91"/>
      <c r="G33" s="91"/>
      <c r="H33" s="91"/>
      <c r="I33" s="91"/>
      <c r="J33" s="91"/>
      <c r="K33" s="91"/>
    </row>
    <row r="34" spans="2:11" x14ac:dyDescent="0.25">
      <c r="B34" s="83"/>
      <c r="C34" s="137" t="s">
        <v>149</v>
      </c>
      <c r="D34" s="91"/>
      <c r="E34" s="91"/>
      <c r="F34" s="91"/>
      <c r="G34" s="91"/>
      <c r="H34" s="91"/>
      <c r="I34" s="91"/>
      <c r="J34" s="91"/>
      <c r="K34" s="91"/>
    </row>
    <row r="35" spans="2:11" x14ac:dyDescent="0.25">
      <c r="B35" s="83"/>
      <c r="C35" s="137" t="s">
        <v>150</v>
      </c>
      <c r="D35" s="91"/>
      <c r="E35" s="91"/>
      <c r="F35" s="91"/>
      <c r="G35" s="91"/>
      <c r="H35" s="91"/>
      <c r="I35" s="91"/>
      <c r="J35" s="91"/>
      <c r="K35" s="91"/>
    </row>
    <row r="36" spans="2:11" x14ac:dyDescent="0.25">
      <c r="B36" s="83"/>
      <c r="C36" s="137" t="s">
        <v>5</v>
      </c>
      <c r="D36" s="91"/>
      <c r="E36" s="91"/>
      <c r="F36" s="91"/>
      <c r="G36" s="91"/>
      <c r="H36" s="91"/>
      <c r="I36" s="91"/>
      <c r="J36" s="91"/>
      <c r="K36" s="91"/>
    </row>
    <row r="37" spans="2:11" x14ac:dyDescent="0.25">
      <c r="B37" s="83"/>
      <c r="C37" s="137"/>
      <c r="D37" s="91"/>
      <c r="E37" s="91"/>
      <c r="F37" s="91"/>
      <c r="G37" s="91"/>
      <c r="H37" s="91"/>
      <c r="I37" s="91"/>
      <c r="J37" s="91"/>
      <c r="K37" s="91"/>
    </row>
    <row r="38" spans="2:11" x14ac:dyDescent="0.25">
      <c r="B38" s="83"/>
      <c r="C38" s="137" t="s">
        <v>217</v>
      </c>
      <c r="D38" s="91"/>
      <c r="E38" s="91"/>
      <c r="F38" s="91"/>
      <c r="G38" s="91"/>
      <c r="H38" s="91"/>
      <c r="I38" s="91"/>
      <c r="J38" s="91"/>
      <c r="K38" s="91"/>
    </row>
    <row r="39" spans="2:11" x14ac:dyDescent="0.25">
      <c r="B39" s="83"/>
      <c r="C39" s="137" t="s">
        <v>218</v>
      </c>
      <c r="D39" s="91"/>
      <c r="E39" s="91"/>
      <c r="F39" s="91"/>
      <c r="G39" s="91"/>
      <c r="H39" s="91"/>
      <c r="I39" s="91"/>
      <c r="J39" s="91"/>
      <c r="K39" s="91"/>
    </row>
    <row r="40" spans="2:11" x14ac:dyDescent="0.25">
      <c r="B40" s="83"/>
      <c r="C40" s="137"/>
      <c r="D40" s="91"/>
      <c r="E40" s="91"/>
      <c r="F40" s="91"/>
      <c r="G40" s="91"/>
      <c r="H40" s="91"/>
      <c r="I40" s="91"/>
      <c r="J40" s="91"/>
      <c r="K40" s="91"/>
    </row>
    <row r="41" spans="2:11" x14ac:dyDescent="0.25">
      <c r="B41" s="83"/>
      <c r="C41" s="207" t="s">
        <v>172</v>
      </c>
      <c r="D41" s="208" t="s">
        <v>173</v>
      </c>
      <c r="E41" s="209"/>
      <c r="F41" s="91"/>
      <c r="G41" s="91"/>
      <c r="H41" s="91"/>
      <c r="I41" s="91"/>
      <c r="J41" s="91"/>
      <c r="K41" s="91"/>
    </row>
    <row r="42" spans="2:11" x14ac:dyDescent="0.25">
      <c r="B42" s="83"/>
      <c r="C42" s="208"/>
      <c r="D42" s="208" t="s">
        <v>174</v>
      </c>
      <c r="E42" s="209"/>
      <c r="F42" s="91"/>
      <c r="G42" s="91"/>
      <c r="H42" s="91"/>
      <c r="I42" s="91"/>
      <c r="J42" s="91"/>
      <c r="K42" s="91"/>
    </row>
    <row r="43" spans="2:11" x14ac:dyDescent="0.25">
      <c r="B43" s="83"/>
      <c r="C43" s="137"/>
      <c r="D43" s="137"/>
      <c r="E43" s="206"/>
      <c r="F43" s="91"/>
      <c r="G43" s="91"/>
      <c r="H43" s="91"/>
      <c r="I43" s="91"/>
      <c r="J43" s="91"/>
      <c r="K43" s="91"/>
    </row>
    <row r="44" spans="2:11" x14ac:dyDescent="0.25">
      <c r="B44" s="83"/>
      <c r="C44" s="207" t="s">
        <v>175</v>
      </c>
      <c r="D44" s="208" t="s">
        <v>176</v>
      </c>
      <c r="E44" s="209"/>
      <c r="F44" s="91"/>
      <c r="G44" s="91"/>
      <c r="H44" s="91"/>
      <c r="I44" s="91"/>
      <c r="J44" s="91"/>
      <c r="K44" s="91"/>
    </row>
    <row r="45" spans="2:11" x14ac:dyDescent="0.25">
      <c r="B45" s="83"/>
      <c r="C45" s="208"/>
      <c r="D45" s="208" t="s">
        <v>190</v>
      </c>
      <c r="E45" s="209"/>
      <c r="F45" s="91"/>
      <c r="G45" s="91"/>
      <c r="H45" s="91"/>
      <c r="I45" s="91"/>
      <c r="J45" s="91"/>
      <c r="K45" s="91"/>
    </row>
    <row r="46" spans="2:11" x14ac:dyDescent="0.25">
      <c r="B46" s="83"/>
      <c r="C46" s="208"/>
      <c r="D46" s="208"/>
      <c r="E46" s="209"/>
      <c r="F46" s="91"/>
      <c r="G46" s="91"/>
      <c r="H46" s="91"/>
      <c r="I46" s="91"/>
      <c r="J46" s="91"/>
      <c r="K46" s="91"/>
    </row>
    <row r="47" spans="2:11" x14ac:dyDescent="0.25">
      <c r="B47" s="83"/>
      <c r="C47" s="207" t="s">
        <v>181</v>
      </c>
      <c r="D47" s="208" t="s">
        <v>191</v>
      </c>
      <c r="E47" s="209"/>
      <c r="F47" s="219"/>
      <c r="G47" s="219"/>
      <c r="H47" s="220"/>
      <c r="I47" s="221"/>
      <c r="J47" s="222"/>
      <c r="K47" s="91"/>
    </row>
    <row r="48" spans="2:11" x14ac:dyDescent="0.25">
      <c r="B48" s="83"/>
      <c r="C48" s="208"/>
      <c r="D48" s="208" t="s">
        <v>182</v>
      </c>
      <c r="E48" s="209"/>
      <c r="F48" s="219"/>
      <c r="G48" s="219"/>
      <c r="H48" s="220"/>
      <c r="I48" s="221"/>
      <c r="J48" s="222"/>
      <c r="K48" s="91"/>
    </row>
    <row r="49" spans="2:11" x14ac:dyDescent="0.25">
      <c r="B49" s="83"/>
      <c r="C49" s="208"/>
      <c r="D49" s="208" t="s">
        <v>183</v>
      </c>
      <c r="E49" s="209"/>
      <c r="F49" s="219"/>
      <c r="G49" s="219"/>
      <c r="H49" s="220"/>
      <c r="I49" s="221"/>
      <c r="J49" s="222"/>
      <c r="K49" s="91"/>
    </row>
    <row r="50" spans="2:11" x14ac:dyDescent="0.25">
      <c r="B50" s="83"/>
      <c r="C50" s="208"/>
      <c r="D50" s="208" t="s">
        <v>184</v>
      </c>
      <c r="E50" s="209"/>
      <c r="F50" s="219"/>
      <c r="G50" s="219"/>
      <c r="H50" s="220"/>
      <c r="I50" s="221"/>
      <c r="J50" s="222"/>
      <c r="K50" s="91"/>
    </row>
    <row r="51" spans="2:11" x14ac:dyDescent="0.25">
      <c r="B51" s="83"/>
      <c r="C51" s="208"/>
      <c r="D51" s="208"/>
      <c r="E51" s="209"/>
      <c r="F51" s="219"/>
      <c r="G51" s="219"/>
      <c r="H51" s="220"/>
      <c r="I51" s="221"/>
      <c r="J51" s="222"/>
      <c r="K51" s="91"/>
    </row>
    <row r="52" spans="2:11" x14ac:dyDescent="0.25">
      <c r="B52" s="83"/>
      <c r="C52" s="207" t="s">
        <v>185</v>
      </c>
      <c r="D52" s="208"/>
      <c r="E52" s="209"/>
      <c r="F52" s="219"/>
      <c r="G52" s="219"/>
      <c r="H52" s="220"/>
      <c r="I52" s="221"/>
      <c r="J52" s="222"/>
      <c r="K52" s="91"/>
    </row>
    <row r="53" spans="2:11" x14ac:dyDescent="0.25">
      <c r="B53" s="83"/>
      <c r="C53" s="208"/>
      <c r="D53" s="208" t="s">
        <v>192</v>
      </c>
      <c r="E53" s="209"/>
      <c r="F53" s="219"/>
      <c r="G53" s="219"/>
      <c r="H53" s="220"/>
      <c r="I53" s="221"/>
      <c r="J53" s="222"/>
      <c r="K53" s="91"/>
    </row>
    <row r="54" spans="2:11" x14ac:dyDescent="0.25">
      <c r="B54" s="83"/>
      <c r="C54" s="208"/>
      <c r="D54" s="208" t="s">
        <v>186</v>
      </c>
      <c r="E54" s="209"/>
      <c r="F54" s="219"/>
      <c r="G54" s="219"/>
      <c r="H54" s="220"/>
      <c r="I54" s="221"/>
      <c r="J54" s="222"/>
      <c r="K54" s="91"/>
    </row>
    <row r="55" spans="2:11" x14ac:dyDescent="0.25">
      <c r="B55" s="83"/>
      <c r="C55" s="208"/>
      <c r="D55" s="208" t="s">
        <v>187</v>
      </c>
      <c r="E55" s="209"/>
      <c r="F55" s="219"/>
      <c r="G55" s="219"/>
      <c r="H55" s="220"/>
      <c r="I55" s="221"/>
      <c r="J55" s="222"/>
      <c r="K55" s="91"/>
    </row>
    <row r="56" spans="2:11" x14ac:dyDescent="0.25">
      <c r="B56" s="83"/>
      <c r="C56" s="208"/>
      <c r="D56" s="208" t="s">
        <v>188</v>
      </c>
      <c r="E56" s="209"/>
      <c r="F56" s="219"/>
      <c r="G56" s="219"/>
      <c r="H56" s="220"/>
      <c r="I56" s="221"/>
      <c r="J56" s="222"/>
      <c r="K56" s="91"/>
    </row>
    <row r="57" spans="2:11" x14ac:dyDescent="0.25">
      <c r="B57" s="83"/>
      <c r="C57" s="208"/>
      <c r="D57" s="208" t="s">
        <v>189</v>
      </c>
      <c r="E57" s="209"/>
      <c r="F57" s="219"/>
      <c r="G57" s="219"/>
      <c r="H57" s="220"/>
      <c r="I57" s="221"/>
      <c r="J57" s="222"/>
      <c r="K57" s="91"/>
    </row>
    <row r="58" spans="2:11" x14ac:dyDescent="0.25">
      <c r="B58" s="83"/>
      <c r="C58" s="208"/>
      <c r="D58" s="208"/>
      <c r="E58" s="209"/>
      <c r="F58" s="91"/>
      <c r="G58" s="91"/>
      <c r="H58" s="91"/>
      <c r="I58" s="91"/>
      <c r="J58" s="91"/>
      <c r="K58" s="91"/>
    </row>
    <row r="59" spans="2:11" x14ac:dyDescent="0.25">
      <c r="B59" s="83"/>
      <c r="D59" s="91"/>
      <c r="E59" s="91"/>
      <c r="F59" s="91"/>
      <c r="G59" s="91"/>
      <c r="H59" s="91"/>
      <c r="I59" s="91"/>
      <c r="J59" s="91"/>
      <c r="K59" s="91"/>
    </row>
    <row r="60" spans="2:11" x14ac:dyDescent="0.25">
      <c r="B60" s="83"/>
      <c r="C60" s="91"/>
      <c r="D60" s="91"/>
      <c r="E60" s="91"/>
      <c r="F60" s="91"/>
      <c r="G60" s="91"/>
      <c r="H60" s="91"/>
      <c r="I60" s="91"/>
      <c r="J60" s="91"/>
      <c r="K60" s="91"/>
    </row>
    <row r="61" spans="2:11" ht="20.25" x14ac:dyDescent="0.3">
      <c r="B61" s="82"/>
      <c r="C61" s="92"/>
      <c r="D61" s="92"/>
      <c r="E61" s="92"/>
      <c r="F61" s="122" t="s">
        <v>6</v>
      </c>
      <c r="G61" s="122"/>
      <c r="H61" s="92"/>
      <c r="I61" s="92"/>
      <c r="J61" s="92"/>
      <c r="K61" s="92"/>
    </row>
    <row r="62" spans="2:11" ht="15.75" x14ac:dyDescent="0.25">
      <c r="B62" s="82"/>
      <c r="C62" s="92"/>
      <c r="D62" s="92"/>
      <c r="E62" s="92"/>
      <c r="F62" s="123"/>
      <c r="G62" s="123"/>
      <c r="H62" s="92"/>
      <c r="I62" s="92"/>
      <c r="J62" s="92"/>
      <c r="K62" s="92"/>
    </row>
    <row r="63" spans="2:11" ht="18" x14ac:dyDescent="0.25">
      <c r="B63" s="82"/>
      <c r="C63" s="92"/>
      <c r="D63" s="92"/>
      <c r="E63" s="92"/>
      <c r="F63" s="124" t="s">
        <v>7</v>
      </c>
      <c r="G63" s="124"/>
      <c r="H63" s="92"/>
      <c r="I63" s="92"/>
      <c r="J63" s="92"/>
      <c r="K63" s="92"/>
    </row>
    <row r="64" spans="2:11" ht="18" x14ac:dyDescent="0.25">
      <c r="B64" s="83"/>
      <c r="C64" s="92"/>
      <c r="D64" s="92"/>
      <c r="E64" s="92"/>
      <c r="F64" s="124"/>
      <c r="G64" s="124"/>
      <c r="H64" s="92"/>
      <c r="I64" s="92"/>
      <c r="J64" s="92"/>
      <c r="K64" s="92"/>
    </row>
    <row r="65" spans="2:11" ht="15.75" x14ac:dyDescent="0.25">
      <c r="B65" s="82"/>
      <c r="C65" s="1"/>
      <c r="D65" s="1"/>
      <c r="E65" s="1"/>
      <c r="F65" s="2"/>
      <c r="G65" s="2"/>
      <c r="H65" s="1"/>
      <c r="I65" s="1"/>
      <c r="J65" s="1"/>
      <c r="K65" s="1"/>
    </row>
    <row r="66" spans="2:11" ht="15.75" x14ac:dyDescent="0.25">
      <c r="B66" s="82"/>
      <c r="C66" s="1" t="s">
        <v>8</v>
      </c>
      <c r="D66" s="189" t="s">
        <v>266</v>
      </c>
      <c r="E66" s="154"/>
      <c r="F66" s="154"/>
      <c r="G66" s="155"/>
      <c r="H66" s="184" t="s">
        <v>9</v>
      </c>
      <c r="I66" s="340">
        <f ca="1">NOW()</f>
        <v>41283.403063773148</v>
      </c>
      <c r="J66" s="341"/>
      <c r="K66" s="1"/>
    </row>
    <row r="67" spans="2:11" ht="15.75" x14ac:dyDescent="0.25">
      <c r="B67" s="82"/>
      <c r="C67" s="1" t="s">
        <v>10</v>
      </c>
      <c r="D67" s="189" t="s">
        <v>267</v>
      </c>
      <c r="E67" s="154"/>
      <c r="F67" s="154"/>
      <c r="G67" s="155"/>
      <c r="H67" s="5"/>
      <c r="I67" s="6"/>
      <c r="J67" s="1"/>
      <c r="K67" s="1"/>
    </row>
    <row r="68" spans="2:11" ht="15.75" x14ac:dyDescent="0.25">
      <c r="B68" s="82"/>
      <c r="C68" s="1" t="s">
        <v>11</v>
      </c>
      <c r="D68" s="189"/>
      <c r="E68" s="154"/>
      <c r="F68" s="154"/>
      <c r="G68" s="155"/>
      <c r="H68" s="5"/>
      <c r="I68" s="6"/>
      <c r="J68" s="1"/>
      <c r="K68" s="1"/>
    </row>
    <row r="69" spans="2:11" ht="15.75" x14ac:dyDescent="0.25">
      <c r="B69" s="82"/>
      <c r="C69" s="1" t="s">
        <v>12</v>
      </c>
      <c r="D69" s="189"/>
      <c r="E69" s="154"/>
      <c r="F69" s="154"/>
      <c r="G69" s="155"/>
      <c r="H69" s="5"/>
      <c r="I69" s="5"/>
      <c r="J69" s="5"/>
      <c r="K69" s="5"/>
    </row>
    <row r="70" spans="2:11" ht="15.75" x14ac:dyDescent="0.25">
      <c r="B70" s="82"/>
      <c r="C70" s="160"/>
      <c r="D70" s="164"/>
      <c r="E70" s="165"/>
      <c r="F70" s="166"/>
      <c r="G70" s="166"/>
      <c r="H70" s="166"/>
      <c r="I70" s="166"/>
      <c r="J70" s="166"/>
      <c r="K70" s="166"/>
    </row>
    <row r="71" spans="2:11" ht="15.75" x14ac:dyDescent="0.25">
      <c r="B71" s="82"/>
      <c r="C71" s="160"/>
      <c r="D71" s="160"/>
      <c r="E71" s="160"/>
      <c r="F71" s="166"/>
      <c r="G71" s="166"/>
      <c r="H71" s="166"/>
      <c r="I71" s="166"/>
      <c r="J71" s="166"/>
      <c r="K71" s="166"/>
    </row>
    <row r="72" spans="2:11" ht="15.75" x14ac:dyDescent="0.25">
      <c r="B72" s="82"/>
      <c r="C72" s="1" t="s">
        <v>15</v>
      </c>
      <c r="D72" s="12" t="s">
        <v>268</v>
      </c>
      <c r="E72" s="253"/>
      <c r="F72" s="5" t="s">
        <v>13</v>
      </c>
      <c r="G72" s="8" t="s">
        <v>269</v>
      </c>
      <c r="H72" s="9"/>
      <c r="I72" s="10"/>
      <c r="J72" s="82"/>
      <c r="K72" s="82"/>
    </row>
    <row r="73" spans="2:11" ht="15.75" x14ac:dyDescent="0.25">
      <c r="B73" s="82"/>
      <c r="C73" s="1"/>
      <c r="D73" s="12"/>
      <c r="E73" s="160"/>
      <c r="F73" s="160"/>
      <c r="G73" s="254"/>
      <c r="H73" s="160"/>
      <c r="I73" s="160"/>
      <c r="J73" s="162"/>
      <c r="K73" s="162"/>
    </row>
    <row r="74" spans="2:11" ht="15.75" x14ac:dyDescent="0.25">
      <c r="B74" s="82"/>
      <c r="C74" s="1"/>
      <c r="D74" s="15" t="s">
        <v>16</v>
      </c>
      <c r="E74" s="160"/>
      <c r="F74" s="160"/>
      <c r="G74" s="160"/>
      <c r="H74" s="160"/>
      <c r="I74" s="160"/>
      <c r="J74" s="161"/>
      <c r="K74" s="161"/>
    </row>
    <row r="75" spans="2:11" ht="15.75" x14ac:dyDescent="0.25">
      <c r="B75" s="82"/>
      <c r="C75" s="1" t="s">
        <v>17</v>
      </c>
      <c r="D75" s="337">
        <v>6</v>
      </c>
      <c r="E75" s="160"/>
      <c r="F75" s="160"/>
      <c r="G75" s="160"/>
      <c r="H75" s="160"/>
      <c r="I75" s="160"/>
      <c r="J75" s="160"/>
      <c r="K75" s="160"/>
    </row>
    <row r="76" spans="2:11" ht="15.75" x14ac:dyDescent="0.25">
      <c r="B76" s="82"/>
      <c r="C76" s="1" t="s">
        <v>18</v>
      </c>
      <c r="D76" s="232">
        <v>35</v>
      </c>
      <c r="E76" s="160"/>
      <c r="F76" s="160"/>
      <c r="G76" s="160"/>
      <c r="H76" s="160"/>
      <c r="I76" s="160"/>
      <c r="J76" s="160"/>
      <c r="K76" s="160"/>
    </row>
    <row r="77" spans="2:11" ht="15.75" x14ac:dyDescent="0.25">
      <c r="B77" s="82"/>
      <c r="C77" s="1" t="s">
        <v>19</v>
      </c>
      <c r="D77" s="232">
        <v>12</v>
      </c>
      <c r="E77" s="160"/>
      <c r="F77" s="160"/>
      <c r="G77" s="160"/>
      <c r="H77" s="160"/>
      <c r="I77" s="160"/>
      <c r="J77" s="160"/>
      <c r="K77" s="160"/>
    </row>
    <row r="78" spans="2:11" ht="15.75" x14ac:dyDescent="0.25">
      <c r="B78" s="82"/>
      <c r="C78" s="1" t="s">
        <v>20</v>
      </c>
      <c r="D78" s="232">
        <v>15</v>
      </c>
      <c r="E78" s="160"/>
      <c r="F78" s="160"/>
      <c r="G78" s="160"/>
      <c r="H78" s="160"/>
      <c r="I78" s="160"/>
      <c r="J78" s="160"/>
      <c r="K78" s="160"/>
    </row>
    <row r="79" spans="2:11" ht="15.75" x14ac:dyDescent="0.25">
      <c r="B79" s="82"/>
      <c r="C79" s="1" t="s">
        <v>21</v>
      </c>
      <c r="D79" s="232">
        <v>9</v>
      </c>
      <c r="E79" s="160"/>
      <c r="F79" s="160"/>
      <c r="G79" s="160"/>
      <c r="H79" s="160"/>
      <c r="I79" s="160"/>
      <c r="J79" s="160"/>
      <c r="K79" s="160"/>
    </row>
    <row r="80" spans="2:11" ht="15.75" x14ac:dyDescent="0.25">
      <c r="B80" s="82"/>
      <c r="C80" s="1"/>
      <c r="D80" s="232"/>
      <c r="E80" s="160"/>
      <c r="F80" s="160"/>
      <c r="G80" s="160"/>
      <c r="H80" s="160"/>
      <c r="I80" s="160"/>
      <c r="J80" s="160"/>
      <c r="K80" s="160"/>
    </row>
    <row r="81" spans="2:11" ht="15.75" x14ac:dyDescent="0.25">
      <c r="B81" s="82"/>
      <c r="C81" s="160"/>
      <c r="D81" s="160"/>
      <c r="E81" s="160"/>
      <c r="F81" s="161"/>
      <c r="G81" s="161"/>
      <c r="H81" s="160"/>
      <c r="I81" s="160"/>
      <c r="J81" s="160"/>
      <c r="K81" s="160"/>
    </row>
    <row r="82" spans="2:11" ht="15.75" x14ac:dyDescent="0.25">
      <c r="B82" s="82"/>
      <c r="C82" s="160"/>
      <c r="D82" s="160"/>
      <c r="E82" s="160"/>
      <c r="F82" s="160"/>
      <c r="G82" s="160"/>
      <c r="H82" s="160"/>
      <c r="I82" s="160"/>
      <c r="J82" s="160"/>
      <c r="K82" s="160"/>
    </row>
    <row r="83" spans="2:11" ht="15.75" x14ac:dyDescent="0.25">
      <c r="B83" s="82"/>
      <c r="C83" s="160"/>
      <c r="D83" s="160"/>
      <c r="E83" s="160"/>
      <c r="F83" s="161"/>
      <c r="G83" s="161"/>
      <c r="H83" s="160"/>
      <c r="I83" s="160"/>
      <c r="J83" s="160"/>
      <c r="K83" s="160"/>
    </row>
    <row r="84" spans="2:11" ht="15.75" x14ac:dyDescent="0.25">
      <c r="B84" s="82"/>
      <c r="C84" s="160" t="s">
        <v>23</v>
      </c>
      <c r="D84" s="160"/>
      <c r="E84" s="160"/>
      <c r="F84" s="160"/>
      <c r="G84" s="160"/>
      <c r="H84" s="163"/>
      <c r="I84" s="160"/>
      <c r="J84" s="160"/>
      <c r="K84" s="160"/>
    </row>
    <row r="85" spans="2:11" ht="15.75" x14ac:dyDescent="0.25">
      <c r="B85" s="82"/>
      <c r="C85" s="16" t="s">
        <v>24</v>
      </c>
      <c r="D85" s="331" t="s">
        <v>157</v>
      </c>
      <c r="E85" s="332" t="s">
        <v>25</v>
      </c>
      <c r="F85" s="332" t="s">
        <v>26</v>
      </c>
      <c r="G85" s="333" t="s">
        <v>27</v>
      </c>
      <c r="H85" s="92"/>
      <c r="I85" s="188" t="s">
        <v>127</v>
      </c>
      <c r="J85" s="1"/>
      <c r="K85" s="1"/>
    </row>
    <row r="86" spans="2:11" ht="15.75" x14ac:dyDescent="0.25">
      <c r="B86" s="82"/>
      <c r="C86" s="17" t="s">
        <v>28</v>
      </c>
      <c r="D86" s="334" t="s">
        <v>158</v>
      </c>
      <c r="E86" s="334"/>
      <c r="F86" s="334"/>
      <c r="G86" s="334"/>
      <c r="H86" s="18"/>
      <c r="I86" s="19"/>
      <c r="J86" s="1"/>
      <c r="K86" s="1"/>
    </row>
    <row r="87" spans="2:11" ht="15.75" x14ac:dyDescent="0.25">
      <c r="B87" s="82"/>
      <c r="C87" s="17" t="s">
        <v>29</v>
      </c>
      <c r="D87" s="18" t="s">
        <v>270</v>
      </c>
      <c r="E87" s="18"/>
      <c r="F87" s="18"/>
      <c r="G87" s="18"/>
      <c r="H87" s="18"/>
      <c r="I87" s="19"/>
      <c r="J87" s="1"/>
      <c r="K87" s="1"/>
    </row>
    <row r="88" spans="2:11" ht="15.75" x14ac:dyDescent="0.25">
      <c r="B88" s="82"/>
      <c r="C88" s="261" t="s">
        <v>30</v>
      </c>
      <c r="D88" s="20"/>
      <c r="E88" s="20"/>
      <c r="F88" s="20"/>
      <c r="G88" s="20"/>
      <c r="H88" s="20"/>
      <c r="I88" s="21"/>
      <c r="J88" s="1"/>
      <c r="K88" s="1"/>
    </row>
    <row r="89" spans="2:11" ht="15.75" x14ac:dyDescent="0.25">
      <c r="B89" s="82"/>
      <c r="C89" s="11" t="s">
        <v>14</v>
      </c>
      <c r="D89" s="1"/>
      <c r="E89" s="1"/>
      <c r="F89" s="11"/>
      <c r="G89" s="11"/>
      <c r="H89" s="1"/>
      <c r="I89" s="1"/>
      <c r="J89" s="1"/>
      <c r="K89" s="1"/>
    </row>
    <row r="90" spans="2:11" ht="15.75" x14ac:dyDescent="0.25">
      <c r="B90" s="82"/>
      <c r="C90" s="1" t="s">
        <v>31</v>
      </c>
      <c r="D90" s="1"/>
      <c r="E90" s="7"/>
      <c r="F90" s="22"/>
      <c r="G90" s="22"/>
      <c r="H90" s="22"/>
      <c r="I90" s="23"/>
      <c r="J90" s="1"/>
      <c r="K90" s="1"/>
    </row>
    <row r="91" spans="2:11" ht="15.75" x14ac:dyDescent="0.25">
      <c r="B91" s="82"/>
      <c r="C91" s="1"/>
      <c r="D91" s="1"/>
      <c r="E91" s="13"/>
      <c r="F91" s="13"/>
      <c r="G91" s="13"/>
      <c r="H91" s="14"/>
      <c r="I91" s="14"/>
      <c r="J91" s="1"/>
      <c r="K91" s="1"/>
    </row>
    <row r="92" spans="2:11" ht="15.75" x14ac:dyDescent="0.25">
      <c r="B92" s="82"/>
      <c r="C92" s="1" t="s">
        <v>32</v>
      </c>
      <c r="D92" s="1"/>
      <c r="E92" s="7"/>
      <c r="F92" s="22"/>
      <c r="G92" s="22"/>
      <c r="H92" s="22"/>
      <c r="I92" s="23"/>
      <c r="J92" s="1"/>
      <c r="K92" s="1"/>
    </row>
    <row r="93" spans="2:11" ht="15.75" x14ac:dyDescent="0.25">
      <c r="B93" s="82"/>
      <c r="C93" s="1"/>
      <c r="D93" s="1"/>
      <c r="E93" s="173"/>
      <c r="F93" s="231"/>
      <c r="G93" s="231"/>
      <c r="H93" s="231"/>
      <c r="I93" s="231"/>
      <c r="J93" s="1"/>
      <c r="K93" s="1"/>
    </row>
    <row r="94" spans="2:11" ht="15.75" x14ac:dyDescent="0.25">
      <c r="B94" s="82"/>
      <c r="C94" s="1" t="s">
        <v>194</v>
      </c>
      <c r="D94" s="1"/>
      <c r="E94" s="16" t="s">
        <v>271</v>
      </c>
      <c r="F94" s="225"/>
      <c r="G94" s="225"/>
      <c r="H94" s="225"/>
      <c r="I94" s="226"/>
      <c r="J94" s="1"/>
      <c r="K94" s="1"/>
    </row>
    <row r="95" spans="2:11" ht="15.75" x14ac:dyDescent="0.25">
      <c r="B95" s="82"/>
      <c r="C95" s="230" t="s">
        <v>195</v>
      </c>
      <c r="D95" s="1"/>
      <c r="E95" s="227"/>
      <c r="F95" s="228"/>
      <c r="G95" s="228"/>
      <c r="H95" s="228"/>
      <c r="I95" s="229"/>
      <c r="J95" s="1"/>
      <c r="K95" s="1"/>
    </row>
    <row r="96" spans="2:11" ht="15.75" x14ac:dyDescent="0.25">
      <c r="B96" s="82"/>
      <c r="C96" s="1"/>
      <c r="D96" s="1"/>
      <c r="E96" s="39"/>
      <c r="F96" s="224"/>
      <c r="G96" s="224"/>
      <c r="H96" s="224"/>
      <c r="I96" s="224"/>
      <c r="J96" s="1"/>
      <c r="K96" s="1"/>
    </row>
    <row r="97" spans="2:11" ht="15.75" x14ac:dyDescent="0.25">
      <c r="B97" s="82"/>
      <c r="C97" s="1"/>
      <c r="D97" s="1"/>
      <c r="E97" s="1"/>
      <c r="F97" s="1"/>
      <c r="G97" s="1"/>
      <c r="H97" s="24"/>
      <c r="I97" s="24"/>
      <c r="J97" s="1"/>
      <c r="K97" s="1"/>
    </row>
    <row r="98" spans="2:11" ht="15.75" x14ac:dyDescent="0.25">
      <c r="B98" s="83"/>
      <c r="C98" s="92"/>
      <c r="D98" s="92"/>
      <c r="E98" s="92"/>
      <c r="F98" s="92"/>
      <c r="G98" s="92"/>
      <c r="H98" s="185"/>
      <c r="I98" s="185"/>
      <c r="J98" s="92"/>
      <c r="K98" s="92"/>
    </row>
    <row r="99" spans="2:11" ht="15.75" x14ac:dyDescent="0.25">
      <c r="B99" s="83"/>
      <c r="C99" s="92"/>
      <c r="D99" s="92"/>
      <c r="E99" s="92"/>
      <c r="F99" s="92"/>
      <c r="G99" s="92"/>
      <c r="H99" s="185"/>
      <c r="I99" s="185"/>
      <c r="J99" s="92"/>
      <c r="K99" s="92"/>
    </row>
    <row r="100" spans="2:11" ht="18" x14ac:dyDescent="0.25">
      <c r="B100" s="83"/>
      <c r="C100" s="92"/>
      <c r="D100" s="92"/>
      <c r="E100" s="92"/>
      <c r="F100" s="124" t="s">
        <v>33</v>
      </c>
      <c r="G100" s="92"/>
      <c r="H100" s="185"/>
      <c r="I100" s="185"/>
      <c r="J100" s="92"/>
      <c r="K100" s="92"/>
    </row>
    <row r="101" spans="2:11" x14ac:dyDescent="0.25">
      <c r="B101" s="83"/>
      <c r="C101" s="83"/>
      <c r="D101" s="83"/>
      <c r="E101" s="83"/>
      <c r="G101" s="83"/>
      <c r="H101" s="83"/>
      <c r="I101" s="83"/>
      <c r="J101" s="83"/>
      <c r="K101" s="83"/>
    </row>
    <row r="102" spans="2:11" ht="18" x14ac:dyDescent="0.25">
      <c r="B102" s="82"/>
      <c r="C102" s="25"/>
      <c r="D102" s="25"/>
      <c r="E102" s="25"/>
      <c r="F102" s="82"/>
      <c r="G102" s="3"/>
      <c r="H102" s="26"/>
      <c r="I102" s="26"/>
      <c r="J102" s="26"/>
      <c r="K102" s="26"/>
    </row>
    <row r="103" spans="2:11" ht="15.75" x14ac:dyDescent="0.25">
      <c r="B103" s="82"/>
      <c r="C103" s="25"/>
      <c r="D103" s="25"/>
      <c r="E103" s="25"/>
      <c r="F103" s="2"/>
      <c r="G103" s="2"/>
      <c r="H103" s="26"/>
      <c r="I103" s="26"/>
      <c r="J103" s="26"/>
      <c r="K103" s="26"/>
    </row>
    <row r="104" spans="2:11" ht="15.75" x14ac:dyDescent="0.25">
      <c r="B104" s="82"/>
      <c r="C104" s="25" t="s">
        <v>34</v>
      </c>
      <c r="D104" s="189" t="str">
        <f>D66</f>
        <v>Ace Farms</v>
      </c>
      <c r="E104" s="154"/>
      <c r="F104" s="154"/>
      <c r="G104" s="155"/>
      <c r="H104" s="183" t="s">
        <v>9</v>
      </c>
      <c r="I104" s="340">
        <f ca="1">NOW()</f>
        <v>41283.403063773148</v>
      </c>
      <c r="J104" s="341"/>
      <c r="K104" s="27"/>
    </row>
    <row r="105" spans="2:11" ht="15.75" x14ac:dyDescent="0.25">
      <c r="B105" s="82"/>
      <c r="C105" s="25" t="s">
        <v>10</v>
      </c>
      <c r="D105" s="189" t="str">
        <f t="shared" ref="D105:D106" si="0">D67</f>
        <v>Road Paddock</v>
      </c>
      <c r="E105" s="154"/>
      <c r="F105" s="154"/>
      <c r="G105" s="155"/>
      <c r="H105" s="26"/>
      <c r="I105" s="28"/>
      <c r="J105" s="27"/>
      <c r="K105" s="27"/>
    </row>
    <row r="106" spans="2:11" ht="15.75" x14ac:dyDescent="0.25">
      <c r="B106" s="82"/>
      <c r="C106" s="25" t="s">
        <v>11</v>
      </c>
      <c r="D106" s="189">
        <f t="shared" si="0"/>
        <v>0</v>
      </c>
      <c r="E106" s="154"/>
      <c r="F106" s="154"/>
      <c r="G106" s="155"/>
      <c r="H106" s="26"/>
      <c r="I106" s="28"/>
      <c r="J106" s="27"/>
      <c r="K106" s="27"/>
    </row>
    <row r="107" spans="2:11" ht="15.75" x14ac:dyDescent="0.25">
      <c r="B107" s="82"/>
      <c r="C107" s="25" t="s">
        <v>12</v>
      </c>
      <c r="D107" s="189"/>
      <c r="E107" s="154"/>
      <c r="F107" s="154"/>
      <c r="G107" s="155"/>
      <c r="H107" s="26"/>
      <c r="I107" s="28"/>
      <c r="J107" s="27"/>
      <c r="K107" s="27"/>
    </row>
    <row r="108" spans="2:11" ht="15.75" x14ac:dyDescent="0.25">
      <c r="B108" s="82"/>
      <c r="C108" s="25"/>
      <c r="D108" s="93"/>
      <c r="E108" s="29"/>
      <c r="F108" s="26"/>
      <c r="G108" s="26"/>
      <c r="H108" s="26"/>
      <c r="I108" s="27"/>
      <c r="J108" s="27"/>
      <c r="K108" s="27"/>
    </row>
    <row r="109" spans="2:11" ht="15.75" x14ac:dyDescent="0.25">
      <c r="B109" s="82"/>
      <c r="C109" s="46" t="s">
        <v>165</v>
      </c>
      <c r="D109" s="47"/>
      <c r="E109" s="82"/>
      <c r="F109" s="166" t="s">
        <v>44</v>
      </c>
      <c r="G109" s="166" t="s">
        <v>259</v>
      </c>
      <c r="H109" s="26"/>
      <c r="I109" s="26" t="s">
        <v>38</v>
      </c>
      <c r="J109" s="50"/>
      <c r="K109" s="50"/>
    </row>
    <row r="110" spans="2:11" ht="15.75" x14ac:dyDescent="0.25">
      <c r="B110" s="82"/>
      <c r="C110" s="47" t="s">
        <v>166</v>
      </c>
      <c r="D110" s="7" t="s">
        <v>272</v>
      </c>
      <c r="E110" s="275"/>
      <c r="F110" s="325">
        <v>4</v>
      </c>
      <c r="G110" s="326">
        <v>9</v>
      </c>
      <c r="H110" s="26"/>
      <c r="I110" s="49">
        <f>G110*F110</f>
        <v>36</v>
      </c>
      <c r="J110" s="50"/>
      <c r="K110" s="50"/>
    </row>
    <row r="111" spans="2:11" ht="15.75" x14ac:dyDescent="0.25">
      <c r="B111" s="82"/>
      <c r="C111" s="47" t="s">
        <v>46</v>
      </c>
      <c r="D111" s="205"/>
      <c r="E111" s="276"/>
      <c r="F111" s="327">
        <v>0</v>
      </c>
      <c r="G111" s="326">
        <v>0</v>
      </c>
      <c r="H111" s="26"/>
      <c r="I111" s="49">
        <f>G111*F111</f>
        <v>0</v>
      </c>
      <c r="J111" s="50"/>
      <c r="K111" s="50"/>
    </row>
    <row r="112" spans="2:11" ht="15.75" x14ac:dyDescent="0.25">
      <c r="B112" s="82"/>
      <c r="C112" s="47" t="s">
        <v>47</v>
      </c>
      <c r="D112" s="205"/>
      <c r="E112" s="276"/>
      <c r="F112" s="327">
        <v>0</v>
      </c>
      <c r="G112" s="326">
        <v>0</v>
      </c>
      <c r="H112" s="26"/>
      <c r="I112" s="49">
        <f>G112*F112</f>
        <v>0</v>
      </c>
      <c r="J112" s="50"/>
      <c r="K112" s="50"/>
    </row>
    <row r="113" spans="2:11" ht="15.75" x14ac:dyDescent="0.25">
      <c r="B113" s="82"/>
      <c r="C113" s="47" t="s">
        <v>48</v>
      </c>
      <c r="D113" s="205"/>
      <c r="E113" s="276"/>
      <c r="F113" s="327">
        <v>0</v>
      </c>
      <c r="G113" s="326">
        <v>0</v>
      </c>
      <c r="H113" s="26"/>
      <c r="I113" s="49">
        <f>G113*F113</f>
        <v>0</v>
      </c>
      <c r="J113" s="50"/>
      <c r="K113" s="50"/>
    </row>
    <row r="114" spans="2:11" ht="15.75" x14ac:dyDescent="0.25">
      <c r="B114" s="82"/>
      <c r="C114" s="25" t="s">
        <v>49</v>
      </c>
      <c r="D114" s="25"/>
      <c r="E114" s="82"/>
      <c r="F114" s="26"/>
      <c r="G114" s="45">
        <v>45</v>
      </c>
      <c r="H114" s="26"/>
      <c r="I114" s="37">
        <f>G114</f>
        <v>45</v>
      </c>
      <c r="J114" s="38">
        <f>SUM(I110:I114)</f>
        <v>81</v>
      </c>
      <c r="K114" s="42"/>
    </row>
    <row r="115" spans="2:11" ht="15.75" x14ac:dyDescent="0.25">
      <c r="B115" s="82"/>
      <c r="C115" s="25"/>
      <c r="D115" s="30"/>
      <c r="E115" s="29"/>
      <c r="F115" s="26"/>
      <c r="G115" s="26"/>
      <c r="H115" s="26"/>
      <c r="I115" s="27"/>
      <c r="J115" s="27"/>
      <c r="K115" s="27"/>
    </row>
    <row r="116" spans="2:11" ht="15.75" x14ac:dyDescent="0.25">
      <c r="B116" s="82"/>
      <c r="C116" s="31" t="s">
        <v>35</v>
      </c>
      <c r="D116" s="25"/>
      <c r="E116" s="26" t="s">
        <v>36</v>
      </c>
      <c r="F116" s="25" t="s">
        <v>37</v>
      </c>
      <c r="G116" s="25"/>
      <c r="H116" s="32"/>
      <c r="I116" s="82"/>
      <c r="J116" s="26"/>
      <c r="K116" s="26"/>
    </row>
    <row r="117" spans="2:11" ht="15.75" x14ac:dyDescent="0.25">
      <c r="B117" s="82"/>
      <c r="C117" s="4" t="s">
        <v>39</v>
      </c>
      <c r="D117" s="33"/>
      <c r="E117" s="34">
        <v>1</v>
      </c>
      <c r="F117" s="35">
        <v>180</v>
      </c>
      <c r="G117" s="41"/>
      <c r="H117" s="32"/>
      <c r="I117" s="36">
        <f>E117*F117</f>
        <v>180</v>
      </c>
      <c r="J117" s="26"/>
      <c r="K117" s="26"/>
    </row>
    <row r="118" spans="2:11" ht="15.75" x14ac:dyDescent="0.25">
      <c r="B118" s="82"/>
      <c r="C118" s="4" t="s">
        <v>40</v>
      </c>
      <c r="D118" s="33"/>
      <c r="E118" s="34">
        <v>1</v>
      </c>
      <c r="F118" s="35">
        <v>180</v>
      </c>
      <c r="G118" s="41"/>
      <c r="H118" s="32"/>
      <c r="I118" s="36">
        <f>E118*F118</f>
        <v>180</v>
      </c>
      <c r="J118" s="26"/>
      <c r="K118" s="26"/>
    </row>
    <row r="119" spans="2:11" ht="15.75" x14ac:dyDescent="0.25">
      <c r="B119" s="82"/>
      <c r="C119" s="4" t="s">
        <v>41</v>
      </c>
      <c r="D119" s="33"/>
      <c r="E119" s="34">
        <v>0</v>
      </c>
      <c r="F119" s="35">
        <v>0</v>
      </c>
      <c r="G119" s="41"/>
      <c r="H119" s="32"/>
      <c r="I119" s="36">
        <f>E119*F119</f>
        <v>0</v>
      </c>
      <c r="J119" s="26"/>
      <c r="K119" s="26"/>
    </row>
    <row r="120" spans="2:11" ht="15.75" x14ac:dyDescent="0.25">
      <c r="B120" s="82"/>
      <c r="C120" s="4" t="s">
        <v>42</v>
      </c>
      <c r="D120" s="33"/>
      <c r="E120" s="34">
        <v>0</v>
      </c>
      <c r="F120" s="35">
        <v>0</v>
      </c>
      <c r="G120" s="41"/>
      <c r="H120" s="32"/>
      <c r="I120" s="36">
        <f>E120*F120</f>
        <v>0</v>
      </c>
      <c r="J120" s="26"/>
      <c r="K120" s="26"/>
    </row>
    <row r="121" spans="2:11" ht="15.75" x14ac:dyDescent="0.25">
      <c r="B121" s="82"/>
      <c r="C121" s="7"/>
      <c r="D121" s="33"/>
      <c r="E121" s="34">
        <v>0</v>
      </c>
      <c r="F121" s="35">
        <v>0</v>
      </c>
      <c r="G121" s="41"/>
      <c r="H121" s="26"/>
      <c r="I121" s="37">
        <f>E121*F121</f>
        <v>0</v>
      </c>
      <c r="J121" s="38">
        <f>SUM(I117:I121)</f>
        <v>360</v>
      </c>
      <c r="K121" s="42"/>
    </row>
    <row r="122" spans="2:11" ht="15.75" x14ac:dyDescent="0.25">
      <c r="B122" s="82"/>
      <c r="C122" s="39"/>
      <c r="D122" s="39"/>
      <c r="E122" s="40"/>
      <c r="F122" s="41"/>
      <c r="G122" s="41"/>
      <c r="H122" s="26"/>
      <c r="I122" s="36"/>
      <c r="J122" s="42"/>
      <c r="K122" s="42"/>
    </row>
    <row r="123" spans="2:11" ht="15.75" x14ac:dyDescent="0.25">
      <c r="B123" s="82"/>
      <c r="C123" s="43" t="s">
        <v>43</v>
      </c>
      <c r="D123" s="39"/>
      <c r="E123" s="44"/>
      <c r="F123" s="35">
        <v>150</v>
      </c>
      <c r="G123" s="40"/>
      <c r="H123" s="26"/>
      <c r="I123" s="180"/>
      <c r="J123" s="38">
        <f>F123</f>
        <v>150</v>
      </c>
      <c r="K123" s="42"/>
    </row>
    <row r="124" spans="2:11" ht="15.75" x14ac:dyDescent="0.25">
      <c r="B124" s="82"/>
      <c r="C124" s="39"/>
      <c r="D124" s="39"/>
      <c r="E124" s="40"/>
      <c r="F124" s="41"/>
      <c r="G124" s="41"/>
      <c r="H124" s="26"/>
      <c r="I124" s="36"/>
      <c r="J124" s="42"/>
      <c r="K124" s="42"/>
    </row>
    <row r="125" spans="2:11" ht="15.75" x14ac:dyDescent="0.25">
      <c r="B125" s="82"/>
      <c r="C125" s="52" t="s">
        <v>50</v>
      </c>
      <c r="D125" s="30"/>
      <c r="E125" s="53"/>
      <c r="F125" s="53"/>
      <c r="G125" s="53"/>
      <c r="H125" s="26"/>
      <c r="I125" s="49"/>
      <c r="J125" s="50"/>
      <c r="K125" s="50"/>
    </row>
    <row r="126" spans="2:11" ht="30" x14ac:dyDescent="0.25">
      <c r="B126" s="82"/>
      <c r="C126" s="54" t="s">
        <v>51</v>
      </c>
      <c r="D126" s="54" t="s">
        <v>52</v>
      </c>
      <c r="E126" s="64" t="s">
        <v>121</v>
      </c>
      <c r="F126" s="63" t="s">
        <v>122</v>
      </c>
      <c r="G126" s="32" t="s">
        <v>53</v>
      </c>
      <c r="H126" s="32" t="s">
        <v>54</v>
      </c>
      <c r="I126" s="49"/>
      <c r="J126" s="50"/>
      <c r="K126" s="50"/>
    </row>
    <row r="127" spans="2:11" ht="15.75" x14ac:dyDescent="0.25">
      <c r="B127" s="82"/>
      <c r="C127" s="55"/>
      <c r="D127" s="335" t="s">
        <v>273</v>
      </c>
      <c r="E127" s="156"/>
      <c r="F127" s="156"/>
      <c r="G127" s="328">
        <v>18</v>
      </c>
      <c r="H127" s="57">
        <v>10</v>
      </c>
      <c r="I127" s="49">
        <f t="shared" ref="I127:I133" si="1">H127*G127</f>
        <v>180</v>
      </c>
      <c r="J127" s="50"/>
      <c r="K127" s="50"/>
    </row>
    <row r="128" spans="2:11" ht="15.75" x14ac:dyDescent="0.25">
      <c r="B128" s="82"/>
      <c r="C128" s="55"/>
      <c r="D128" s="335" t="s">
        <v>274</v>
      </c>
      <c r="E128" s="156"/>
      <c r="F128" s="156"/>
      <c r="G128" s="328">
        <v>4</v>
      </c>
      <c r="H128" s="57">
        <v>15</v>
      </c>
      <c r="I128" s="49">
        <f t="shared" si="1"/>
        <v>60</v>
      </c>
      <c r="J128" s="50"/>
      <c r="K128" s="50"/>
    </row>
    <row r="129" spans="2:11" ht="15.75" x14ac:dyDescent="0.25">
      <c r="B129" s="82"/>
      <c r="C129" s="55"/>
      <c r="D129" s="55"/>
      <c r="E129" s="156"/>
      <c r="F129" s="156"/>
      <c r="G129" s="328">
        <v>0</v>
      </c>
      <c r="H129" s="57">
        <v>0</v>
      </c>
      <c r="I129" s="49">
        <f t="shared" si="1"/>
        <v>0</v>
      </c>
      <c r="J129" s="50"/>
      <c r="K129" s="50"/>
    </row>
    <row r="130" spans="2:11" ht="15.75" x14ac:dyDescent="0.25">
      <c r="B130" s="82"/>
      <c r="C130" s="55"/>
      <c r="D130" s="55"/>
      <c r="E130" s="156"/>
      <c r="F130" s="156"/>
      <c r="G130" s="328">
        <v>0</v>
      </c>
      <c r="H130" s="57">
        <v>0</v>
      </c>
      <c r="I130" s="49">
        <f t="shared" si="1"/>
        <v>0</v>
      </c>
      <c r="J130" s="50"/>
      <c r="K130" s="50"/>
    </row>
    <row r="131" spans="2:11" ht="15.75" x14ac:dyDescent="0.25">
      <c r="B131" s="82"/>
      <c r="C131" s="55"/>
      <c r="D131" s="55"/>
      <c r="E131" s="156"/>
      <c r="F131" s="156"/>
      <c r="G131" s="328">
        <v>0</v>
      </c>
      <c r="H131" s="57">
        <v>0</v>
      </c>
      <c r="I131" s="49">
        <f t="shared" si="1"/>
        <v>0</v>
      </c>
      <c r="J131" s="50"/>
      <c r="K131" s="50"/>
    </row>
    <row r="132" spans="2:11" ht="15.75" x14ac:dyDescent="0.25">
      <c r="B132" s="82"/>
      <c r="C132" s="55"/>
      <c r="D132" s="55"/>
      <c r="E132" s="156"/>
      <c r="F132" s="156"/>
      <c r="G132" s="328">
        <v>0</v>
      </c>
      <c r="H132" s="57">
        <v>0</v>
      </c>
      <c r="I132" s="49">
        <f t="shared" si="1"/>
        <v>0</v>
      </c>
      <c r="J132" s="50"/>
      <c r="K132" s="50"/>
    </row>
    <row r="133" spans="2:11" ht="15.75" x14ac:dyDescent="0.25">
      <c r="B133" s="82"/>
      <c r="C133" s="55"/>
      <c r="D133" s="55"/>
      <c r="E133" s="156"/>
      <c r="F133" s="156"/>
      <c r="G133" s="328">
        <v>0</v>
      </c>
      <c r="H133" s="57">
        <v>0</v>
      </c>
      <c r="I133" s="37">
        <f t="shared" si="1"/>
        <v>0</v>
      </c>
      <c r="J133" s="38">
        <f>SUM(I127:I133)</f>
        <v>240</v>
      </c>
      <c r="K133" s="42"/>
    </row>
    <row r="134" spans="2:11" ht="15.75" x14ac:dyDescent="0.25">
      <c r="B134" s="82"/>
      <c r="C134" s="173"/>
      <c r="D134" s="173"/>
      <c r="E134" s="5" t="s">
        <v>256</v>
      </c>
      <c r="F134" s="5" t="s">
        <v>257</v>
      </c>
      <c r="G134" s="177"/>
      <c r="H134" s="168"/>
      <c r="I134" s="178"/>
      <c r="J134" s="179"/>
      <c r="K134" s="179"/>
    </row>
    <row r="135" spans="2:11" ht="15.75" x14ac:dyDescent="0.25">
      <c r="B135" s="82"/>
      <c r="C135" s="167" t="s">
        <v>167</v>
      </c>
      <c r="D135" s="47"/>
      <c r="E135" s="238">
        <v>0</v>
      </c>
      <c r="F135" s="57">
        <v>0</v>
      </c>
      <c r="G135" s="85"/>
      <c r="H135" s="26"/>
      <c r="I135" s="49">
        <f>E135*F135</f>
        <v>0</v>
      </c>
      <c r="J135" s="50"/>
      <c r="K135" s="50"/>
    </row>
    <row r="136" spans="2:11" ht="15.75" x14ac:dyDescent="0.25">
      <c r="B136" s="162"/>
      <c r="C136" s="167" t="s">
        <v>55</v>
      </c>
      <c r="D136" s="167"/>
      <c r="E136" s="239"/>
      <c r="F136" s="45">
        <v>0</v>
      </c>
      <c r="G136" s="176"/>
      <c r="H136" s="168"/>
      <c r="I136" s="36">
        <f>F136</f>
        <v>0</v>
      </c>
      <c r="J136" s="42"/>
      <c r="K136" s="42"/>
    </row>
    <row r="137" spans="2:11" ht="15.75" x14ac:dyDescent="0.25">
      <c r="B137" s="162"/>
      <c r="C137" s="160" t="s">
        <v>180</v>
      </c>
      <c r="D137" s="160"/>
      <c r="E137" s="240">
        <v>0</v>
      </c>
      <c r="F137" s="210">
        <v>0</v>
      </c>
      <c r="G137" s="176"/>
      <c r="H137" s="168"/>
      <c r="I137" s="49">
        <f>E137*F137</f>
        <v>0</v>
      </c>
      <c r="J137" s="42"/>
      <c r="K137" s="42"/>
    </row>
    <row r="138" spans="2:11" ht="15.75" x14ac:dyDescent="0.25">
      <c r="B138" s="162"/>
      <c r="C138" s="160" t="s">
        <v>55</v>
      </c>
      <c r="D138" s="160"/>
      <c r="E138" s="241"/>
      <c r="F138" s="211">
        <v>0</v>
      </c>
      <c r="G138" s="176"/>
      <c r="H138" s="168"/>
      <c r="I138" s="37">
        <f>F138</f>
        <v>0</v>
      </c>
      <c r="J138" s="38">
        <f>SUM(I135:I138)</f>
        <v>0</v>
      </c>
      <c r="K138" s="42"/>
    </row>
    <row r="139" spans="2:11" ht="15.75" x14ac:dyDescent="0.25">
      <c r="B139" s="162"/>
      <c r="C139" s="167"/>
      <c r="D139" s="167"/>
      <c r="E139" s="239"/>
      <c r="F139" s="176"/>
      <c r="G139" s="176"/>
      <c r="H139" s="168"/>
      <c r="I139" s="36"/>
      <c r="J139" s="42"/>
      <c r="K139" s="42"/>
    </row>
    <row r="140" spans="2:11" ht="15.75" x14ac:dyDescent="0.25">
      <c r="B140" s="162"/>
      <c r="C140" s="174" t="s">
        <v>56</v>
      </c>
      <c r="D140" s="167"/>
      <c r="E140" s="239"/>
      <c r="F140" s="168"/>
      <c r="G140" s="168"/>
      <c r="H140" s="168"/>
      <c r="I140" s="49"/>
      <c r="J140" s="50"/>
      <c r="K140" s="50"/>
    </row>
    <row r="141" spans="2:11" ht="15.75" x14ac:dyDescent="0.25">
      <c r="B141" s="162"/>
      <c r="C141" s="167" t="s">
        <v>52</v>
      </c>
      <c r="D141" s="167"/>
      <c r="E141" s="242" t="s">
        <v>258</v>
      </c>
      <c r="F141" s="175" t="s">
        <v>259</v>
      </c>
      <c r="G141" s="175"/>
      <c r="H141" s="168"/>
      <c r="I141" s="49"/>
      <c r="J141" s="50"/>
      <c r="K141" s="50"/>
    </row>
    <row r="142" spans="2:11" ht="15.75" x14ac:dyDescent="0.25">
      <c r="B142" s="82"/>
      <c r="C142" s="338" t="s">
        <v>280</v>
      </c>
      <c r="D142" s="33"/>
      <c r="E142" s="328">
        <v>150</v>
      </c>
      <c r="F142" s="59">
        <v>1005</v>
      </c>
      <c r="G142" s="330" t="s">
        <v>264</v>
      </c>
      <c r="H142" s="26"/>
      <c r="I142" s="49">
        <f>F142*E142/1000</f>
        <v>150.75</v>
      </c>
      <c r="J142" s="50"/>
      <c r="K142" s="50"/>
    </row>
    <row r="143" spans="2:11" ht="15.75" x14ac:dyDescent="0.25">
      <c r="B143" s="82"/>
      <c r="C143" s="336" t="s">
        <v>275</v>
      </c>
      <c r="D143" s="33"/>
      <c r="E143" s="328">
        <v>0</v>
      </c>
      <c r="F143" s="59">
        <v>0</v>
      </c>
      <c r="G143" s="330" t="s">
        <v>264</v>
      </c>
      <c r="H143" s="26"/>
      <c r="I143" s="49">
        <f>F143*E143/1000</f>
        <v>0</v>
      </c>
      <c r="J143" s="50"/>
      <c r="K143" s="50"/>
    </row>
    <row r="144" spans="2:11" ht="15.75" x14ac:dyDescent="0.25">
      <c r="B144" s="82"/>
      <c r="C144" s="167" t="s">
        <v>57</v>
      </c>
      <c r="D144" s="167"/>
      <c r="E144" s="239"/>
      <c r="F144" s="45">
        <v>0</v>
      </c>
      <c r="G144" s="168"/>
      <c r="H144" s="168"/>
      <c r="I144" s="37">
        <f>F144</f>
        <v>0</v>
      </c>
      <c r="J144" s="38">
        <f>SUM(I142:I144)</f>
        <v>150.75</v>
      </c>
      <c r="K144" s="42"/>
    </row>
    <row r="145" spans="2:11" ht="15.75" x14ac:dyDescent="0.25">
      <c r="B145" s="82"/>
      <c r="C145" s="167"/>
      <c r="D145" s="167"/>
      <c r="E145" s="239"/>
      <c r="F145" s="168"/>
      <c r="G145" s="168"/>
      <c r="H145" s="168"/>
      <c r="I145" s="36"/>
      <c r="J145" s="50"/>
      <c r="K145" s="50"/>
    </row>
    <row r="146" spans="2:11" ht="15.75" x14ac:dyDescent="0.25">
      <c r="B146" s="82"/>
      <c r="C146" s="174" t="s">
        <v>177</v>
      </c>
      <c r="D146" s="167"/>
      <c r="E146" s="239"/>
      <c r="F146" s="168"/>
      <c r="G146" s="168"/>
      <c r="H146" s="168"/>
      <c r="I146" s="36"/>
      <c r="J146" s="50"/>
      <c r="K146" s="50"/>
    </row>
    <row r="147" spans="2:11" ht="15.75" x14ac:dyDescent="0.25">
      <c r="B147" s="82"/>
      <c r="C147" s="167" t="s">
        <v>58</v>
      </c>
      <c r="D147" s="167"/>
      <c r="E147" s="242" t="s">
        <v>258</v>
      </c>
      <c r="F147" s="175" t="s">
        <v>259</v>
      </c>
      <c r="G147" s="167"/>
      <c r="H147" s="167"/>
      <c r="I147" s="25"/>
      <c r="J147" s="50"/>
      <c r="K147" s="50"/>
    </row>
    <row r="148" spans="2:11" ht="15.75" x14ac:dyDescent="0.25">
      <c r="B148" s="82"/>
      <c r="C148" s="7"/>
      <c r="D148" s="33"/>
      <c r="E148" s="255">
        <v>4</v>
      </c>
      <c r="F148" s="256">
        <v>15</v>
      </c>
      <c r="G148" s="84"/>
      <c r="H148" s="26"/>
      <c r="I148" s="49">
        <f>F148*E148</f>
        <v>60</v>
      </c>
      <c r="J148" s="50"/>
      <c r="K148" s="50"/>
    </row>
    <row r="149" spans="2:11" ht="15.75" x14ac:dyDescent="0.25">
      <c r="B149" s="162"/>
      <c r="C149" s="167" t="s">
        <v>59</v>
      </c>
      <c r="D149" s="167"/>
      <c r="E149" s="239"/>
      <c r="F149" s="45">
        <v>45</v>
      </c>
      <c r="G149" s="168"/>
      <c r="H149" s="168"/>
      <c r="I149" s="37">
        <f>F149</f>
        <v>45</v>
      </c>
      <c r="J149" s="38">
        <f>SUM(I148:I149)</f>
        <v>105</v>
      </c>
      <c r="K149" s="42"/>
    </row>
    <row r="150" spans="2:11" ht="15.75" x14ac:dyDescent="0.25">
      <c r="B150" s="162"/>
      <c r="C150" s="167"/>
      <c r="D150" s="167"/>
      <c r="E150" s="239"/>
      <c r="F150" s="168"/>
      <c r="G150" s="168"/>
      <c r="H150" s="168"/>
      <c r="I150" s="36"/>
      <c r="J150" s="42"/>
      <c r="K150" s="42"/>
    </row>
    <row r="151" spans="2:11" ht="15.75" x14ac:dyDescent="0.25">
      <c r="B151" s="162"/>
      <c r="C151" s="174" t="s">
        <v>178</v>
      </c>
      <c r="D151" s="167"/>
      <c r="E151" s="239"/>
      <c r="F151" s="168"/>
      <c r="G151" s="168"/>
      <c r="H151" s="168"/>
      <c r="I151" s="36"/>
      <c r="J151" s="42"/>
      <c r="K151" s="42"/>
    </row>
    <row r="152" spans="2:11" ht="15.75" x14ac:dyDescent="0.25">
      <c r="B152" s="162"/>
      <c r="C152" s="167" t="s">
        <v>52</v>
      </c>
      <c r="D152" s="167"/>
      <c r="E152" s="242" t="s">
        <v>258</v>
      </c>
      <c r="F152" s="175" t="s">
        <v>259</v>
      </c>
      <c r="G152" s="168"/>
      <c r="H152" s="168"/>
      <c r="I152" s="49"/>
      <c r="J152" s="50"/>
      <c r="K152" s="50"/>
    </row>
    <row r="153" spans="2:11" ht="15.75" x14ac:dyDescent="0.25">
      <c r="B153" s="82"/>
      <c r="C153" s="7"/>
      <c r="D153" s="33"/>
      <c r="E153" s="243">
        <v>0</v>
      </c>
      <c r="F153" s="51">
        <v>0</v>
      </c>
      <c r="G153" s="84"/>
      <c r="H153" s="26"/>
      <c r="I153" s="49">
        <f>F153*E153</f>
        <v>0</v>
      </c>
      <c r="J153" s="50"/>
      <c r="K153" s="50"/>
    </row>
    <row r="154" spans="2:11" ht="15.75" x14ac:dyDescent="0.25">
      <c r="B154" s="162"/>
      <c r="C154" s="167" t="s">
        <v>60</v>
      </c>
      <c r="D154" s="167"/>
      <c r="E154" s="168"/>
      <c r="F154" s="45">
        <v>0</v>
      </c>
      <c r="G154" s="168"/>
      <c r="H154" s="168"/>
      <c r="I154" s="37">
        <f>F154</f>
        <v>0</v>
      </c>
      <c r="J154" s="38">
        <f>SUM(I153:I154)</f>
        <v>0</v>
      </c>
      <c r="K154" s="42"/>
    </row>
    <row r="155" spans="2:11" ht="15.75" x14ac:dyDescent="0.25">
      <c r="B155" s="162"/>
      <c r="C155" s="167"/>
      <c r="D155" s="167"/>
      <c r="E155" s="168"/>
      <c r="F155" s="168"/>
      <c r="G155" s="168"/>
      <c r="H155" s="168"/>
      <c r="I155" s="36"/>
      <c r="J155" s="42"/>
      <c r="K155" s="42"/>
    </row>
    <row r="156" spans="2:11" ht="15.75" x14ac:dyDescent="0.25">
      <c r="B156" s="162"/>
      <c r="C156" s="174" t="s">
        <v>179</v>
      </c>
      <c r="D156" s="167"/>
      <c r="E156" s="168"/>
      <c r="F156" s="168"/>
      <c r="G156" s="168"/>
      <c r="H156" s="168"/>
      <c r="I156" s="36"/>
      <c r="J156" s="42"/>
      <c r="K156" s="42"/>
    </row>
    <row r="157" spans="2:11" ht="15.75" x14ac:dyDescent="0.25">
      <c r="B157" s="162"/>
      <c r="C157" s="167" t="s">
        <v>52</v>
      </c>
      <c r="D157" s="167"/>
      <c r="E157" s="242" t="s">
        <v>258</v>
      </c>
      <c r="F157" s="175" t="s">
        <v>259</v>
      </c>
      <c r="G157" s="175"/>
      <c r="H157" s="168"/>
      <c r="I157" s="49"/>
      <c r="J157" s="50"/>
      <c r="K157" s="50"/>
    </row>
    <row r="158" spans="2:11" ht="15.75" x14ac:dyDescent="0.25">
      <c r="B158" s="82"/>
      <c r="C158" s="7"/>
      <c r="D158" s="33"/>
      <c r="E158" s="328">
        <v>0</v>
      </c>
      <c r="F158" s="59">
        <v>0</v>
      </c>
      <c r="G158" s="330" t="s">
        <v>264</v>
      </c>
      <c r="H158" s="26"/>
      <c r="I158" s="49">
        <f>F158*E158/1000</f>
        <v>0</v>
      </c>
      <c r="J158" s="50"/>
      <c r="K158" s="50"/>
    </row>
    <row r="159" spans="2:11" ht="15.75" x14ac:dyDescent="0.25">
      <c r="B159" s="162"/>
      <c r="C159" s="167" t="s">
        <v>57</v>
      </c>
      <c r="D159" s="167"/>
      <c r="E159" s="168"/>
      <c r="F159" s="45">
        <v>0</v>
      </c>
      <c r="G159" s="330"/>
      <c r="H159" s="168"/>
      <c r="I159" s="37">
        <f>F159</f>
        <v>0</v>
      </c>
      <c r="J159" s="38">
        <f>SUM(I158:I159)</f>
        <v>0</v>
      </c>
      <c r="K159" s="42"/>
    </row>
    <row r="160" spans="2:11" ht="15.75" x14ac:dyDescent="0.25">
      <c r="B160" s="162"/>
      <c r="C160" s="167"/>
      <c r="D160" s="167"/>
      <c r="E160" s="168"/>
      <c r="F160" s="190"/>
      <c r="G160" s="168"/>
      <c r="H160" s="168"/>
      <c r="I160" s="36"/>
      <c r="J160" s="42"/>
      <c r="K160" s="42"/>
    </row>
    <row r="161" spans="2:16" ht="16.5" thickBot="1" x14ac:dyDescent="0.3">
      <c r="B161" s="162"/>
      <c r="C161" s="169" t="s">
        <v>61</v>
      </c>
      <c r="D161" s="170"/>
      <c r="E161" s="170"/>
      <c r="F161" s="171"/>
      <c r="G161" s="171"/>
      <c r="H161" s="168"/>
      <c r="I161" s="36"/>
      <c r="J161" s="191">
        <f>SUM(J114:J159)</f>
        <v>1086.75</v>
      </c>
      <c r="K161" s="60"/>
    </row>
    <row r="162" spans="2:16" ht="16.5" thickTop="1" x14ac:dyDescent="0.25">
      <c r="B162" s="162"/>
      <c r="C162" s="172"/>
      <c r="D162" s="173"/>
      <c r="E162" s="167"/>
      <c r="F162" s="171"/>
      <c r="G162" s="171"/>
      <c r="H162" s="168"/>
      <c r="I162" s="36"/>
      <c r="J162" s="60"/>
      <c r="K162" s="60"/>
    </row>
    <row r="163" spans="2:16" x14ac:dyDescent="0.25">
      <c r="B163" s="83"/>
      <c r="C163" s="83"/>
      <c r="D163" s="83"/>
      <c r="E163" s="83"/>
      <c r="F163" s="83"/>
      <c r="G163" s="83"/>
      <c r="H163" s="83"/>
      <c r="I163" s="83"/>
    </row>
    <row r="164" spans="2:16" ht="18" x14ac:dyDescent="0.25">
      <c r="B164" s="82"/>
      <c r="C164" s="83"/>
      <c r="D164" s="83"/>
      <c r="E164" s="83"/>
      <c r="F164" s="124" t="s">
        <v>137</v>
      </c>
      <c r="G164" s="83"/>
      <c r="H164" s="83"/>
      <c r="I164" s="83"/>
      <c r="J164" s="83"/>
      <c r="K164" s="83"/>
    </row>
    <row r="165" spans="2:16" ht="18.75" x14ac:dyDescent="0.3">
      <c r="B165" s="82"/>
      <c r="C165" s="83"/>
      <c r="D165" s="83"/>
      <c r="E165" s="83"/>
      <c r="F165" s="192" t="s">
        <v>159</v>
      </c>
      <c r="G165" s="83"/>
      <c r="H165" s="83"/>
      <c r="I165" s="83"/>
      <c r="J165" s="83"/>
      <c r="K165" s="83"/>
    </row>
    <row r="166" spans="2:16" x14ac:dyDescent="0.25">
      <c r="B166" s="83"/>
      <c r="C166" s="83"/>
      <c r="D166" s="83"/>
      <c r="E166" s="83"/>
      <c r="F166" s="83"/>
      <c r="G166" s="83"/>
      <c r="H166" s="83"/>
      <c r="I166" s="83"/>
      <c r="J166" s="83"/>
      <c r="K166" s="83"/>
    </row>
    <row r="167" spans="2:16" ht="20.25" x14ac:dyDescent="0.3">
      <c r="B167" s="82"/>
      <c r="C167" s="94"/>
      <c r="D167" s="95"/>
      <c r="E167" s="95"/>
      <c r="F167" s="95"/>
      <c r="G167" s="95"/>
      <c r="H167" s="95"/>
      <c r="I167" s="95"/>
      <c r="J167" s="95"/>
      <c r="K167" s="95"/>
      <c r="L167" s="139" t="s">
        <v>65</v>
      </c>
      <c r="M167" s="67"/>
      <c r="N167" s="67"/>
      <c r="O167" s="67"/>
      <c r="P167" s="67"/>
    </row>
    <row r="168" spans="2:16" ht="15.75" x14ac:dyDescent="0.25">
      <c r="B168" s="82"/>
      <c r="C168" s="95" t="s">
        <v>265</v>
      </c>
      <c r="D168" s="95"/>
      <c r="E168" s="95" t="s">
        <v>133</v>
      </c>
      <c r="F168" s="96" t="s">
        <v>132</v>
      </c>
      <c r="G168" s="82"/>
      <c r="H168" s="96" t="s">
        <v>62</v>
      </c>
      <c r="I168" s="95"/>
      <c r="J168" s="82"/>
      <c r="K168" s="95"/>
      <c r="L168" s="136" t="s">
        <v>236</v>
      </c>
      <c r="M168" s="67"/>
      <c r="N168" s="67"/>
      <c r="O168" s="67"/>
      <c r="P168" s="67"/>
    </row>
    <row r="169" spans="2:16" ht="15.75" x14ac:dyDescent="0.25">
      <c r="B169" s="82"/>
      <c r="C169" s="157" t="s">
        <v>276</v>
      </c>
      <c r="D169" s="158"/>
      <c r="E169" s="157">
        <v>28</v>
      </c>
      <c r="F169" s="157">
        <v>15</v>
      </c>
      <c r="G169" s="82"/>
      <c r="H169" s="96">
        <f>E169*F169</f>
        <v>420</v>
      </c>
      <c r="I169" s="95"/>
      <c r="J169" s="82"/>
      <c r="K169" s="95"/>
      <c r="L169" s="133" t="s">
        <v>237</v>
      </c>
      <c r="M169" s="67"/>
      <c r="N169" s="67"/>
      <c r="O169" s="67"/>
      <c r="P169" s="67"/>
    </row>
    <row r="170" spans="2:16" ht="15.75" x14ac:dyDescent="0.25">
      <c r="B170" s="82"/>
      <c r="C170" s="157" t="s">
        <v>277</v>
      </c>
      <c r="D170" s="158"/>
      <c r="E170" s="157">
        <v>40</v>
      </c>
      <c r="F170" s="157">
        <v>30</v>
      </c>
      <c r="G170" s="82"/>
      <c r="H170" s="96">
        <f>E170*F170</f>
        <v>1200</v>
      </c>
      <c r="I170" s="95"/>
      <c r="J170" s="82"/>
      <c r="K170" s="95"/>
      <c r="L170" s="133"/>
      <c r="M170" s="67"/>
      <c r="N170" s="67"/>
      <c r="O170" s="67"/>
      <c r="P170" s="67"/>
    </row>
    <row r="171" spans="2:16" ht="15.75" x14ac:dyDescent="0.25">
      <c r="B171" s="82"/>
      <c r="C171" s="157" t="s">
        <v>278</v>
      </c>
      <c r="D171" s="158"/>
      <c r="E171" s="157">
        <v>22</v>
      </c>
      <c r="F171" s="157">
        <v>25</v>
      </c>
      <c r="G171" s="82"/>
      <c r="H171" s="96">
        <f>E171*F171</f>
        <v>550</v>
      </c>
      <c r="I171" s="95"/>
      <c r="J171" s="82"/>
      <c r="K171" s="95"/>
      <c r="L171" s="133"/>
      <c r="M171" s="67"/>
      <c r="N171" s="67"/>
      <c r="O171" s="67"/>
      <c r="P171" s="67"/>
    </row>
    <row r="172" spans="2:16" ht="15.75" x14ac:dyDescent="0.25">
      <c r="B172" s="82"/>
      <c r="C172" s="157"/>
      <c r="D172" s="158"/>
      <c r="E172" s="157"/>
      <c r="F172" s="157"/>
      <c r="G172" s="82"/>
      <c r="H172" s="96">
        <f>E172*F172</f>
        <v>0</v>
      </c>
      <c r="I172" s="95"/>
      <c r="J172" s="82"/>
      <c r="K172" s="95"/>
      <c r="L172" s="133" t="s">
        <v>238</v>
      </c>
      <c r="M172" s="67"/>
      <c r="N172" s="67"/>
      <c r="O172" s="67"/>
      <c r="P172" s="67"/>
    </row>
    <row r="173" spans="2:16" ht="15.75" x14ac:dyDescent="0.25">
      <c r="B173" s="82"/>
      <c r="C173" s="157"/>
      <c r="D173" s="158"/>
      <c r="E173" s="157"/>
      <c r="F173" s="157"/>
      <c r="G173" s="82"/>
      <c r="H173" s="182">
        <f>E173*F173</f>
        <v>0</v>
      </c>
      <c r="I173" s="95"/>
      <c r="J173" s="82"/>
      <c r="K173" s="95"/>
      <c r="L173" s="133" t="s">
        <v>241</v>
      </c>
      <c r="M173" s="67"/>
      <c r="N173" s="67"/>
      <c r="O173" s="67"/>
      <c r="P173" s="67"/>
    </row>
    <row r="174" spans="2:16" ht="15.75" x14ac:dyDescent="0.25">
      <c r="B174" s="82"/>
      <c r="C174" s="95"/>
      <c r="D174" s="95"/>
      <c r="E174" s="95"/>
      <c r="F174" s="95" t="s">
        <v>63</v>
      </c>
      <c r="G174" s="82"/>
      <c r="H174" s="97">
        <f>SUM(H169:H173)</f>
        <v>2170</v>
      </c>
      <c r="I174" s="95"/>
      <c r="J174" s="82"/>
      <c r="K174" s="95"/>
      <c r="L174" s="133" t="s">
        <v>239</v>
      </c>
      <c r="M174" s="67"/>
      <c r="N174" s="67"/>
      <c r="O174" s="67"/>
      <c r="P174" s="67"/>
    </row>
    <row r="175" spans="2:16" ht="15.75" x14ac:dyDescent="0.25">
      <c r="B175" s="82"/>
      <c r="C175" s="95" t="s">
        <v>155</v>
      </c>
      <c r="D175" s="95"/>
      <c r="E175" s="95"/>
      <c r="F175" s="95">
        <f>SUM(F169:F173)</f>
        <v>70</v>
      </c>
      <c r="G175" s="96" t="s">
        <v>279</v>
      </c>
      <c r="H175" s="181">
        <v>30</v>
      </c>
      <c r="I175" s="95" t="s">
        <v>134</v>
      </c>
      <c r="J175" s="82"/>
      <c r="K175" s="95"/>
      <c r="L175" s="133" t="s">
        <v>240</v>
      </c>
      <c r="M175" s="67"/>
      <c r="N175" s="67"/>
      <c r="O175" s="67"/>
      <c r="P175" s="67"/>
    </row>
    <row r="176" spans="2:16" ht="15.75" x14ac:dyDescent="0.25">
      <c r="B176" s="82"/>
      <c r="C176" s="95"/>
      <c r="D176" s="95"/>
      <c r="E176" s="95"/>
      <c r="F176" s="95"/>
      <c r="G176" s="95"/>
      <c r="H176" s="96"/>
      <c r="I176" s="95"/>
      <c r="J176" s="82"/>
      <c r="K176" s="95"/>
      <c r="L176" s="67"/>
      <c r="M176" s="67"/>
      <c r="N176" s="67"/>
      <c r="O176" s="67"/>
      <c r="P176" s="67"/>
    </row>
    <row r="177" spans="2:43" ht="16.5" thickBot="1" x14ac:dyDescent="0.3">
      <c r="B177" s="82"/>
      <c r="C177" s="94" t="s">
        <v>136</v>
      </c>
      <c r="D177" s="95"/>
      <c r="E177" s="95"/>
      <c r="F177" s="95"/>
      <c r="G177" s="95"/>
      <c r="H177" s="99">
        <f>H174*H175/100</f>
        <v>651</v>
      </c>
      <c r="I177" s="95"/>
      <c r="J177" s="82"/>
      <c r="K177" s="95"/>
      <c r="L177" s="67"/>
      <c r="M177" s="67"/>
      <c r="N177" s="67"/>
      <c r="O177" s="67"/>
      <c r="P177" s="67"/>
    </row>
    <row r="178" spans="2:43" ht="16.5" thickTop="1" x14ac:dyDescent="0.25">
      <c r="B178" s="82"/>
      <c r="C178" s="94"/>
      <c r="D178" s="95"/>
      <c r="E178" s="95"/>
      <c r="F178" s="95"/>
      <c r="G178" s="95"/>
      <c r="H178" s="95"/>
      <c r="I178" s="125"/>
      <c r="J178" s="95"/>
      <c r="K178" s="95"/>
      <c r="L178" s="61"/>
      <c r="M178" s="61"/>
      <c r="N178" s="61"/>
      <c r="O178" s="61"/>
      <c r="P178" s="61"/>
    </row>
    <row r="179" spans="2:43" ht="15.75" x14ac:dyDescent="0.25">
      <c r="B179" s="83"/>
      <c r="C179" s="112"/>
      <c r="D179" s="112"/>
      <c r="E179" s="112"/>
      <c r="F179" s="112"/>
      <c r="G179" s="112"/>
      <c r="H179" s="112"/>
      <c r="I179" s="112"/>
      <c r="J179" s="112"/>
      <c r="K179" s="112"/>
      <c r="L179" s="61"/>
      <c r="M179" s="61"/>
      <c r="N179" s="61"/>
      <c r="O179" s="61"/>
      <c r="P179" s="61"/>
    </row>
    <row r="180" spans="2:43" ht="20.25" x14ac:dyDescent="0.3">
      <c r="B180" s="83"/>
      <c r="C180" s="112"/>
      <c r="D180" s="112"/>
      <c r="E180" s="186"/>
      <c r="F180" s="124" t="s">
        <v>156</v>
      </c>
      <c r="G180" s="112"/>
      <c r="H180" s="112"/>
      <c r="I180" s="112"/>
      <c r="J180" s="112"/>
      <c r="K180" s="112"/>
      <c r="L180" s="292"/>
      <c r="M180" s="141"/>
      <c r="N180" s="136"/>
      <c r="O180" s="136"/>
      <c r="P180" s="136"/>
      <c r="Q180" s="142"/>
      <c r="R180" s="142"/>
      <c r="S180" s="142"/>
      <c r="T180" s="142"/>
      <c r="U180" s="142"/>
      <c r="V180" s="142"/>
      <c r="W180" s="142"/>
      <c r="X180" s="142"/>
      <c r="Y180" s="142"/>
      <c r="Z180" s="142"/>
      <c r="AA180" s="142"/>
      <c r="AB180" s="142"/>
      <c r="AC180" s="143"/>
      <c r="AD180" s="143"/>
      <c r="AE180" s="143"/>
      <c r="AF180" s="143"/>
      <c r="AG180" s="143"/>
      <c r="AH180" s="143"/>
      <c r="AI180" s="143"/>
      <c r="AJ180" s="143"/>
      <c r="AK180" s="143"/>
      <c r="AL180" s="143"/>
      <c r="AM180" s="143"/>
      <c r="AN180" s="143"/>
      <c r="AO180" s="143"/>
      <c r="AP180" s="144"/>
      <c r="AQ180" s="144"/>
    </row>
    <row r="181" spans="2:43" ht="15.75" x14ac:dyDescent="0.25">
      <c r="B181" s="83"/>
      <c r="C181" s="112"/>
      <c r="D181" s="112"/>
      <c r="E181" s="186"/>
      <c r="F181" s="112"/>
      <c r="G181" s="112"/>
      <c r="H181" s="112"/>
      <c r="I181" s="112"/>
      <c r="J181" s="112"/>
      <c r="K181" s="112"/>
      <c r="L181" s="344" t="s">
        <v>203</v>
      </c>
      <c r="M181" s="341"/>
      <c r="N181" s="136"/>
      <c r="O181" s="136"/>
      <c r="P181" s="339"/>
      <c r="Q181" s="142"/>
      <c r="R181" s="142"/>
      <c r="S181" s="142"/>
      <c r="T181" s="142"/>
      <c r="U181" s="142"/>
      <c r="V181" s="142"/>
      <c r="W181" s="142"/>
      <c r="X181" s="142"/>
      <c r="Y181" s="142"/>
      <c r="Z181" s="142"/>
      <c r="AA181" s="142"/>
      <c r="AB181" s="142"/>
      <c r="AC181" s="143"/>
      <c r="AD181" s="143"/>
      <c r="AE181" s="143"/>
      <c r="AF181" s="143"/>
      <c r="AG181" s="143"/>
      <c r="AH181" s="143"/>
      <c r="AI181" s="143"/>
      <c r="AJ181" s="143"/>
      <c r="AK181" s="143"/>
      <c r="AL181" s="143"/>
      <c r="AM181" s="143"/>
      <c r="AN181" s="143"/>
      <c r="AO181" s="143"/>
      <c r="AP181" s="144"/>
      <c r="AQ181" s="144"/>
    </row>
    <row r="182" spans="2:43" ht="15.75" x14ac:dyDescent="0.25">
      <c r="B182" s="82"/>
      <c r="C182" s="94"/>
      <c r="D182" s="94"/>
      <c r="E182" s="94"/>
      <c r="F182" s="94"/>
      <c r="G182" s="94"/>
      <c r="H182" s="94"/>
      <c r="I182" s="94"/>
      <c r="J182" s="94"/>
      <c r="K182" s="94"/>
      <c r="L182" s="342" t="s">
        <v>66</v>
      </c>
      <c r="M182" s="343"/>
      <c r="N182" s="223" t="s">
        <v>67</v>
      </c>
      <c r="O182" s="137"/>
      <c r="P182" s="137"/>
      <c r="Q182" s="146"/>
      <c r="R182" s="146"/>
      <c r="S182" s="146"/>
      <c r="T182" s="146"/>
      <c r="U182" s="146"/>
      <c r="V182" s="142"/>
      <c r="W182" s="142"/>
      <c r="X182" s="142"/>
      <c r="Y182" s="142"/>
      <c r="Z182" s="142"/>
      <c r="AA182" s="142"/>
      <c r="AB182" s="142"/>
      <c r="AC182" s="142"/>
      <c r="AD182" s="142"/>
      <c r="AE182" s="142"/>
      <c r="AF182" s="142"/>
      <c r="AG182" s="142"/>
      <c r="AH182" s="142"/>
      <c r="AI182" s="142"/>
      <c r="AJ182" s="142"/>
      <c r="AK182" s="142"/>
      <c r="AL182" s="142"/>
      <c r="AM182" s="142"/>
      <c r="AN182" s="142"/>
      <c r="AO182" s="143"/>
      <c r="AP182" s="144"/>
      <c r="AQ182" s="144"/>
    </row>
    <row r="183" spans="2:43" ht="15.75" x14ac:dyDescent="0.25">
      <c r="B183" s="82"/>
      <c r="C183" s="95"/>
      <c r="D183" s="82"/>
      <c r="E183" s="94" t="s">
        <v>68</v>
      </c>
      <c r="F183" s="95"/>
      <c r="G183" s="94" t="s">
        <v>69</v>
      </c>
      <c r="H183" s="98"/>
      <c r="I183" s="5" t="s">
        <v>160</v>
      </c>
      <c r="J183" s="111"/>
      <c r="K183" s="95"/>
      <c r="L183" s="137" t="s">
        <v>70</v>
      </c>
      <c r="M183" s="147" t="s">
        <v>71</v>
      </c>
      <c r="N183" s="137" t="s">
        <v>72</v>
      </c>
      <c r="O183" s="137"/>
      <c r="P183" s="137"/>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3"/>
      <c r="AP183" s="144"/>
      <c r="AQ183" s="144"/>
    </row>
    <row r="184" spans="2:43" ht="15.75" x14ac:dyDescent="0.25">
      <c r="B184" s="82"/>
      <c r="C184" s="95" t="s">
        <v>76</v>
      </c>
      <c r="D184" s="82"/>
      <c r="E184" s="120">
        <v>7000</v>
      </c>
      <c r="F184" s="95"/>
      <c r="G184" s="314">
        <v>12000</v>
      </c>
      <c r="H184" s="95"/>
      <c r="I184" s="194">
        <f>(G184-E184)/E184</f>
        <v>0.7142857142857143</v>
      </c>
      <c r="J184" s="193"/>
      <c r="K184" s="95"/>
      <c r="L184" s="137" t="s">
        <v>73</v>
      </c>
      <c r="M184" s="147" t="s">
        <v>74</v>
      </c>
      <c r="N184" s="137" t="s">
        <v>75</v>
      </c>
      <c r="O184" s="137"/>
      <c r="P184" s="137"/>
      <c r="Q184" s="142"/>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3"/>
      <c r="AP184" s="144"/>
      <c r="AQ184" s="144"/>
    </row>
    <row r="185" spans="2:43" ht="15.75" x14ac:dyDescent="0.25">
      <c r="B185" s="82"/>
      <c r="C185" s="95"/>
      <c r="D185" s="82"/>
      <c r="E185" s="95"/>
      <c r="F185" s="95"/>
      <c r="G185" s="277"/>
      <c r="H185" s="95"/>
      <c r="I185" s="1"/>
      <c r="J185" s="1"/>
      <c r="K185" s="95"/>
      <c r="L185" s="137" t="s">
        <v>77</v>
      </c>
      <c r="M185" s="147" t="s">
        <v>78</v>
      </c>
      <c r="N185" s="137" t="s">
        <v>79</v>
      </c>
      <c r="O185" s="137"/>
      <c r="P185" s="137"/>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3"/>
      <c r="AP185" s="144"/>
      <c r="AQ185" s="144"/>
    </row>
    <row r="186" spans="2:43" ht="15.75" x14ac:dyDescent="0.25">
      <c r="B186" s="82"/>
      <c r="C186" s="95" t="s">
        <v>80</v>
      </c>
      <c r="D186" s="82"/>
      <c r="E186" s="115">
        <f>E184*78%</f>
        <v>5460</v>
      </c>
      <c r="F186" s="95"/>
      <c r="G186" s="115">
        <f>G184*80%</f>
        <v>9600</v>
      </c>
      <c r="H186" s="95"/>
      <c r="I186" s="1"/>
      <c r="J186" s="1"/>
      <c r="K186" s="95"/>
      <c r="L186" s="61"/>
      <c r="M186" s="137"/>
      <c r="N186" s="137"/>
      <c r="O186" s="137"/>
      <c r="P186" s="137"/>
      <c r="Q186" s="142"/>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3"/>
      <c r="AP186" s="144"/>
      <c r="AQ186" s="144"/>
    </row>
    <row r="187" spans="2:43" ht="15.75" x14ac:dyDescent="0.25">
      <c r="B187" s="82"/>
      <c r="C187" s="95"/>
      <c r="D187" s="82"/>
      <c r="E187" s="95"/>
      <c r="F187" s="95"/>
      <c r="G187" s="95"/>
      <c r="H187" s="95"/>
      <c r="I187" s="194"/>
      <c r="J187" s="193"/>
      <c r="K187" s="95"/>
      <c r="L187" s="137" t="s">
        <v>170</v>
      </c>
      <c r="M187" s="137"/>
      <c r="N187" s="137"/>
      <c r="O187" s="137"/>
      <c r="P187" s="137"/>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3"/>
      <c r="AP187" s="144"/>
      <c r="AQ187" s="144"/>
    </row>
    <row r="188" spans="2:43" ht="15.75" x14ac:dyDescent="0.25">
      <c r="B188" s="82"/>
      <c r="C188" s="95" t="s">
        <v>81</v>
      </c>
      <c r="D188" s="82"/>
      <c r="E188" s="101">
        <f>E186/13.8</f>
        <v>395.65217391304344</v>
      </c>
      <c r="F188" s="95"/>
      <c r="G188" s="101">
        <f>G186/13.2</f>
        <v>727.27272727272737</v>
      </c>
      <c r="H188" s="95"/>
      <c r="I188" s="194">
        <f>(G188-E188)/E188</f>
        <v>0.83816183816183853</v>
      </c>
      <c r="J188" s="95"/>
      <c r="K188" s="95"/>
      <c r="L188" s="137"/>
      <c r="M188" s="137" t="s">
        <v>171</v>
      </c>
      <c r="N188" s="137"/>
      <c r="O188" s="137"/>
      <c r="P188" s="137"/>
      <c r="Q188" s="142"/>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3"/>
      <c r="AP188" s="144"/>
      <c r="AQ188" s="144"/>
    </row>
    <row r="189" spans="2:43" ht="15.75" x14ac:dyDescent="0.25">
      <c r="B189" s="82"/>
      <c r="C189" s="95" t="s">
        <v>82</v>
      </c>
      <c r="D189" s="82"/>
      <c r="E189" s="101"/>
      <c r="F189" s="95"/>
      <c r="G189" s="101">
        <f>G188-E188</f>
        <v>331.62055335968392</v>
      </c>
      <c r="H189" s="95"/>
      <c r="I189" s="95"/>
      <c r="J189" s="95"/>
      <c r="K189" s="95"/>
      <c r="L189" s="61"/>
      <c r="M189" s="61"/>
      <c r="N189" s="137"/>
      <c r="O189" s="137"/>
      <c r="P189" s="137"/>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3"/>
      <c r="AP189" s="144"/>
      <c r="AQ189" s="144"/>
    </row>
    <row r="190" spans="2:43" ht="15.75" x14ac:dyDescent="0.25">
      <c r="B190" s="82"/>
      <c r="C190" s="95"/>
      <c r="D190" s="82"/>
      <c r="E190" s="95"/>
      <c r="F190" s="95"/>
      <c r="G190" s="95"/>
      <c r="H190" s="95"/>
      <c r="I190" s="95"/>
      <c r="J190" s="95"/>
      <c r="K190" s="95"/>
      <c r="L190" s="235" t="s">
        <v>200</v>
      </c>
      <c r="M190" s="137"/>
      <c r="N190" s="137"/>
      <c r="O190" s="137"/>
      <c r="P190" s="137"/>
      <c r="Q190" s="142"/>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3"/>
      <c r="AP190" s="144"/>
      <c r="AQ190" s="144"/>
    </row>
    <row r="191" spans="2:43" ht="15.75" x14ac:dyDescent="0.25">
      <c r="B191" s="82"/>
      <c r="C191" s="95" t="s">
        <v>83</v>
      </c>
      <c r="D191" s="82"/>
      <c r="E191" s="102"/>
      <c r="F191" s="95"/>
      <c r="G191" s="119">
        <v>5.75</v>
      </c>
      <c r="H191" s="95"/>
      <c r="I191" s="95"/>
      <c r="J191" s="95"/>
      <c r="K191" s="95"/>
      <c r="L191" s="137" t="s">
        <v>201</v>
      </c>
      <c r="M191" s="137"/>
      <c r="N191" s="137"/>
      <c r="O191" s="137"/>
      <c r="P191" s="137"/>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3"/>
      <c r="AP191" s="144"/>
      <c r="AQ191" s="144"/>
    </row>
    <row r="192" spans="2:43" ht="15.75" x14ac:dyDescent="0.25">
      <c r="B192" s="82"/>
      <c r="C192" s="95"/>
      <c r="D192" s="82"/>
      <c r="E192" s="95"/>
      <c r="F192" s="95"/>
      <c r="G192" s="95"/>
      <c r="H192" s="95"/>
      <c r="I192" s="95"/>
      <c r="J192" s="95"/>
      <c r="K192" s="95"/>
      <c r="L192" s="137"/>
      <c r="M192" s="137"/>
      <c r="N192" s="137"/>
      <c r="O192" s="137"/>
      <c r="P192" s="137"/>
      <c r="Q192" s="142"/>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3"/>
      <c r="AP192" s="144"/>
      <c r="AQ192" s="144"/>
    </row>
    <row r="193" spans="2:43" ht="15.75" x14ac:dyDescent="0.25">
      <c r="B193" s="82"/>
      <c r="C193" s="95" t="s">
        <v>84</v>
      </c>
      <c r="D193" s="82"/>
      <c r="E193" s="103"/>
      <c r="F193" s="103"/>
      <c r="G193" s="42">
        <f>G189*G191</f>
        <v>1906.8181818181827</v>
      </c>
      <c r="H193" s="95"/>
      <c r="I193" s="95"/>
      <c r="J193" s="95"/>
      <c r="K193" s="95"/>
      <c r="L193" s="136" t="s">
        <v>202</v>
      </c>
      <c r="M193" s="137"/>
      <c r="N193" s="137"/>
      <c r="O193" s="137"/>
      <c r="P193" s="137"/>
      <c r="Q193" s="142"/>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3"/>
      <c r="AP193" s="144"/>
      <c r="AQ193" s="144"/>
    </row>
    <row r="194" spans="2:43" ht="15.75" x14ac:dyDescent="0.25">
      <c r="B194" s="82"/>
      <c r="C194" s="95"/>
      <c r="D194" s="82"/>
      <c r="E194" s="95"/>
      <c r="F194" s="95"/>
      <c r="G194" s="95"/>
      <c r="H194" s="95"/>
      <c r="I194" s="95"/>
      <c r="J194" s="95"/>
      <c r="K194" s="95"/>
      <c r="L194" s="147" t="s">
        <v>85</v>
      </c>
      <c r="M194" s="137" t="s">
        <v>152</v>
      </c>
      <c r="N194" s="137"/>
      <c r="O194" s="137"/>
      <c r="P194" s="137"/>
      <c r="Q194" s="142"/>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3"/>
      <c r="AP194" s="144"/>
      <c r="AQ194" s="144"/>
    </row>
    <row r="195" spans="2:43" ht="15.75" x14ac:dyDescent="0.25">
      <c r="B195" s="82"/>
      <c r="C195" s="95" t="s">
        <v>141</v>
      </c>
      <c r="D195" s="82"/>
      <c r="E195" s="118">
        <v>0.4</v>
      </c>
      <c r="F195" s="95"/>
      <c r="G195" s="42">
        <f>(G193-E193)*E195</f>
        <v>762.72727272727309</v>
      </c>
      <c r="H195" s="95"/>
      <c r="I195" s="95"/>
      <c r="J195" s="95"/>
      <c r="K195" s="95"/>
      <c r="L195" s="147" t="s">
        <v>86</v>
      </c>
      <c r="M195" s="137" t="s">
        <v>153</v>
      </c>
      <c r="N195" s="137"/>
      <c r="O195" s="137"/>
      <c r="P195" s="137"/>
      <c r="Q195" s="142"/>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3"/>
      <c r="AP195" s="144"/>
      <c r="AQ195" s="144"/>
    </row>
    <row r="196" spans="2:43" ht="15.75" x14ac:dyDescent="0.25">
      <c r="B196" s="82"/>
      <c r="C196" s="95" t="s">
        <v>87</v>
      </c>
      <c r="D196" s="82"/>
      <c r="E196" s="95"/>
      <c r="F196" s="95"/>
      <c r="G196" s="103"/>
      <c r="H196" s="95"/>
      <c r="I196" s="95"/>
      <c r="J196" s="95"/>
      <c r="K196" s="95"/>
      <c r="L196" s="137"/>
      <c r="M196" s="137"/>
      <c r="N196" s="137"/>
      <c r="O196" s="137"/>
      <c r="P196" s="137"/>
      <c r="Q196" s="142"/>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3"/>
      <c r="AP196" s="144"/>
      <c r="AQ196" s="144"/>
    </row>
    <row r="197" spans="2:43" ht="15.75" x14ac:dyDescent="0.25">
      <c r="B197" s="82"/>
      <c r="C197" s="95"/>
      <c r="D197" s="82"/>
      <c r="E197" s="95"/>
      <c r="F197" s="95"/>
      <c r="G197" s="103"/>
      <c r="H197" s="95"/>
      <c r="I197" s="95"/>
      <c r="J197" s="95"/>
      <c r="K197" s="95"/>
      <c r="L197" s="141"/>
      <c r="M197" s="141"/>
      <c r="N197" s="141"/>
      <c r="O197" s="141"/>
      <c r="P197" s="141"/>
      <c r="Q197" s="142"/>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3"/>
      <c r="AP197" s="144"/>
      <c r="AQ197" s="144"/>
    </row>
    <row r="198" spans="2:43" ht="16.5" thickBot="1" x14ac:dyDescent="0.3">
      <c r="B198" s="82"/>
      <c r="C198" s="95" t="s">
        <v>88</v>
      </c>
      <c r="D198" s="82"/>
      <c r="E198" s="103"/>
      <c r="F198" s="103"/>
      <c r="G198" s="104">
        <f>G193-G195</f>
        <v>1144.0909090909095</v>
      </c>
      <c r="H198" s="95"/>
      <c r="I198" s="95"/>
      <c r="J198" s="95"/>
      <c r="K198" s="95"/>
      <c r="L198" s="141"/>
      <c r="M198" s="141"/>
      <c r="N198" s="141"/>
      <c r="O198" s="141"/>
      <c r="P198" s="141"/>
      <c r="Q198" s="142"/>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3"/>
      <c r="AP198" s="144"/>
      <c r="AQ198" s="144"/>
    </row>
    <row r="199" spans="2:43" ht="6.75" customHeight="1" thickTop="1" x14ac:dyDescent="0.25">
      <c r="B199" s="82"/>
      <c r="C199" s="95"/>
      <c r="D199" s="82"/>
      <c r="E199" s="95"/>
      <c r="F199" s="95"/>
      <c r="G199" s="103"/>
      <c r="H199" s="95"/>
      <c r="I199" s="95"/>
      <c r="J199" s="95"/>
      <c r="K199" s="95"/>
      <c r="L199" s="141"/>
      <c r="M199" s="141"/>
      <c r="N199" s="141"/>
      <c r="O199" s="141"/>
      <c r="P199" s="141"/>
      <c r="Q199" s="142"/>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3"/>
      <c r="AP199" s="144"/>
      <c r="AQ199" s="144"/>
    </row>
    <row r="200" spans="2:43" ht="15.75" x14ac:dyDescent="0.25">
      <c r="B200" s="82"/>
      <c r="C200" s="94" t="s">
        <v>89</v>
      </c>
      <c r="D200" s="82"/>
      <c r="E200" s="95"/>
      <c r="F200" s="95"/>
      <c r="G200" s="103"/>
      <c r="H200" s="95"/>
      <c r="I200" s="95"/>
      <c r="J200" s="95"/>
      <c r="K200" s="95"/>
      <c r="L200" s="141"/>
      <c r="M200" s="141"/>
      <c r="N200" s="141"/>
      <c r="O200" s="141"/>
      <c r="P200" s="141"/>
      <c r="Q200" s="142"/>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3"/>
      <c r="AP200" s="144"/>
      <c r="AQ200" s="144"/>
    </row>
    <row r="201" spans="2:43" ht="15.75" x14ac:dyDescent="0.25">
      <c r="B201" s="82"/>
      <c r="C201" s="95" t="s">
        <v>90</v>
      </c>
      <c r="D201" s="82"/>
      <c r="E201" s="95"/>
      <c r="F201" s="95"/>
      <c r="G201" s="42">
        <f>J161</f>
        <v>1086.75</v>
      </c>
      <c r="H201" s="95"/>
      <c r="I201" s="95"/>
      <c r="J201" s="95"/>
      <c r="K201" s="95"/>
      <c r="L201" s="141"/>
      <c r="M201" s="141"/>
      <c r="N201" s="141"/>
      <c r="O201" s="141"/>
      <c r="P201" s="141"/>
      <c r="Q201" s="142"/>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2"/>
      <c r="AP201" s="144"/>
      <c r="AQ201" s="144"/>
    </row>
    <row r="202" spans="2:43" ht="15.75" x14ac:dyDescent="0.25">
      <c r="B202" s="82"/>
      <c r="C202" s="95" t="s">
        <v>91</v>
      </c>
      <c r="D202" s="82"/>
      <c r="E202" s="95"/>
      <c r="F202" s="95"/>
      <c r="G202" s="42">
        <f>H177</f>
        <v>651</v>
      </c>
      <c r="H202" s="95"/>
      <c r="I202" s="95"/>
      <c r="J202" s="95"/>
      <c r="K202" s="95"/>
      <c r="L202" s="141"/>
      <c r="M202" s="141"/>
      <c r="N202" s="141"/>
      <c r="O202" s="141"/>
      <c r="P202" s="141"/>
      <c r="Q202" s="142"/>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2"/>
      <c r="AP202" s="144"/>
      <c r="AQ202" s="144"/>
    </row>
    <row r="203" spans="2:43" ht="16.5" thickBot="1" x14ac:dyDescent="0.3">
      <c r="B203" s="82"/>
      <c r="C203" s="95" t="s">
        <v>92</v>
      </c>
      <c r="D203" s="82"/>
      <c r="E203" s="95"/>
      <c r="F203" s="95"/>
      <c r="G203" s="104">
        <f>SUM(G201:G202)</f>
        <v>1737.75</v>
      </c>
      <c r="H203" s="95"/>
      <c r="I203" s="95"/>
      <c r="J203" s="95"/>
      <c r="K203" s="95"/>
      <c r="L203" s="145"/>
      <c r="M203" s="61"/>
      <c r="N203" s="61"/>
      <c r="O203" s="61"/>
      <c r="P203" s="141"/>
      <c r="Q203" s="142"/>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2"/>
      <c r="AP203" s="144"/>
      <c r="AQ203" s="144"/>
    </row>
    <row r="204" spans="2:43" ht="16.5" thickTop="1" x14ac:dyDescent="0.25">
      <c r="B204" s="82"/>
      <c r="C204" s="95"/>
      <c r="D204" s="95"/>
      <c r="E204" s="95"/>
      <c r="F204" s="95"/>
      <c r="G204" s="95"/>
      <c r="H204" s="95"/>
      <c r="I204" s="95"/>
      <c r="J204" s="95"/>
      <c r="K204" s="95"/>
      <c r="L204" s="145" t="s">
        <v>199</v>
      </c>
      <c r="M204" s="61"/>
      <c r="N204" s="61"/>
      <c r="O204" s="61"/>
      <c r="P204" s="141"/>
      <c r="Q204" s="142"/>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2"/>
      <c r="AP204" s="144"/>
      <c r="AQ204" s="144"/>
    </row>
    <row r="205" spans="2:43" ht="63" x14ac:dyDescent="0.25">
      <c r="B205" s="82"/>
      <c r="C205" s="329" t="s">
        <v>93</v>
      </c>
      <c r="D205" s="195" t="s">
        <v>260</v>
      </c>
      <c r="E205" s="258" t="s">
        <v>139</v>
      </c>
      <c r="F205" s="196"/>
      <c r="G205" s="197" t="s">
        <v>138</v>
      </c>
      <c r="H205" s="196"/>
      <c r="I205" s="195" t="s">
        <v>168</v>
      </c>
      <c r="J205" s="95"/>
      <c r="K205" s="95"/>
      <c r="L205" s="141"/>
      <c r="M205" s="147" t="s">
        <v>70</v>
      </c>
      <c r="N205" s="147" t="s">
        <v>73</v>
      </c>
      <c r="O205" s="147" t="s">
        <v>77</v>
      </c>
      <c r="P205" s="141"/>
      <c r="Q205" s="142"/>
      <c r="R205" s="247" t="s">
        <v>224</v>
      </c>
      <c r="S205" s="247" t="s">
        <v>225</v>
      </c>
      <c r="T205" s="247" t="s">
        <v>226</v>
      </c>
      <c r="U205" s="142"/>
      <c r="V205" s="142"/>
      <c r="W205" s="142"/>
      <c r="X205" s="142"/>
      <c r="Y205" s="142" t="s">
        <v>95</v>
      </c>
      <c r="AA205" s="142"/>
      <c r="AB205" s="142"/>
      <c r="AC205" s="142"/>
      <c r="AD205" s="142"/>
      <c r="AE205" s="142"/>
      <c r="AF205" s="142"/>
      <c r="AG205" s="142"/>
      <c r="AH205" s="142"/>
      <c r="AI205" s="142"/>
      <c r="AJ205" s="142"/>
      <c r="AK205" s="142"/>
      <c r="AL205" s="142"/>
      <c r="AM205" s="142"/>
      <c r="AN205" s="142"/>
      <c r="AO205" s="142"/>
      <c r="AP205" s="144"/>
      <c r="AQ205" s="144"/>
    </row>
    <row r="206" spans="2:43" ht="15.75" x14ac:dyDescent="0.25">
      <c r="B206" s="82"/>
      <c r="C206" s="95" t="s">
        <v>96</v>
      </c>
      <c r="D206" s="95"/>
      <c r="E206" s="259"/>
      <c r="F206" s="82"/>
      <c r="G206" s="152">
        <f>G203*-1</f>
        <v>-1737.75</v>
      </c>
      <c r="H206" s="246">
        <v>0</v>
      </c>
      <c r="I206" s="105">
        <f>G206</f>
        <v>-1737.75</v>
      </c>
      <c r="J206" s="95"/>
      <c r="K206" s="95"/>
      <c r="L206" s="61"/>
      <c r="M206" s="147" t="s">
        <v>135</v>
      </c>
      <c r="N206" s="147" t="s">
        <v>135</v>
      </c>
      <c r="O206" s="147" t="s">
        <v>135</v>
      </c>
      <c r="P206" s="141"/>
      <c r="Q206" s="142"/>
      <c r="R206" s="250">
        <f t="array" ref="R206:T211">LINEST(I206:I211,H206:H211^{1,2},,TRUE)</f>
        <v>-44.870535714285644</v>
      </c>
      <c r="S206" s="250">
        <v>1177.3494318181813</v>
      </c>
      <c r="T206" s="250">
        <v>-1732.9595779220763</v>
      </c>
      <c r="U206" s="142"/>
      <c r="V206" s="142"/>
      <c r="W206" s="148" t="s">
        <v>98</v>
      </c>
      <c r="X206" s="148" t="s">
        <v>99</v>
      </c>
      <c r="Y206" s="148" t="s">
        <v>100</v>
      </c>
      <c r="Z206" s="148" t="s">
        <v>101</v>
      </c>
      <c r="AA206" s="148" t="s">
        <v>102</v>
      </c>
      <c r="AB206" s="148" t="s">
        <v>103</v>
      </c>
      <c r="AC206" s="148" t="s">
        <v>104</v>
      </c>
      <c r="AD206" s="142"/>
      <c r="AE206" s="142"/>
      <c r="AF206" s="142"/>
      <c r="AG206" s="142"/>
      <c r="AH206" s="142"/>
      <c r="AI206" s="142"/>
      <c r="AJ206" s="142"/>
      <c r="AK206" s="142"/>
      <c r="AL206" s="142"/>
      <c r="AM206" s="142"/>
      <c r="AN206" s="142"/>
      <c r="AO206" s="142"/>
      <c r="AP206" s="144"/>
      <c r="AQ206" s="144"/>
    </row>
    <row r="207" spans="2:43" ht="15.75" x14ac:dyDescent="0.25">
      <c r="B207" s="82"/>
      <c r="C207" s="95" t="s">
        <v>140</v>
      </c>
      <c r="D207" s="252">
        <v>1</v>
      </c>
      <c r="E207" s="260">
        <f>$E$184+(D207*($G$184-$E$184))</f>
        <v>12000</v>
      </c>
      <c r="F207" s="82"/>
      <c r="G207" s="105">
        <f>AC207</f>
        <v>1144.0909090909095</v>
      </c>
      <c r="H207" s="246">
        <v>1</v>
      </c>
      <c r="I207" s="105">
        <f>I206+G207</f>
        <v>-593.65909090909054</v>
      </c>
      <c r="J207" s="106"/>
      <c r="K207" s="106"/>
      <c r="L207" s="147" t="s">
        <v>97</v>
      </c>
      <c r="M207" s="149">
        <v>1</v>
      </c>
      <c r="N207" s="149">
        <v>1</v>
      </c>
      <c r="O207" s="149">
        <v>1</v>
      </c>
      <c r="P207" s="141"/>
      <c r="Q207" s="142"/>
      <c r="R207" s="251">
        <v>1.1970273445940882</v>
      </c>
      <c r="S207" s="250">
        <v>6.2352754909911878</v>
      </c>
      <c r="T207" s="250">
        <v>6.6288372701138041</v>
      </c>
      <c r="U207" s="142"/>
      <c r="V207" s="142"/>
      <c r="W207" s="257">
        <f>$E$184+(D207*($G$184-$E$184))</f>
        <v>12000</v>
      </c>
      <c r="X207" s="142">
        <f>W207*80%</f>
        <v>9600</v>
      </c>
      <c r="Y207" s="150">
        <f>X207/13.2</f>
        <v>727.27272727272737</v>
      </c>
      <c r="Z207" s="150">
        <f>Y207-$E$188</f>
        <v>331.62055335968392</v>
      </c>
      <c r="AA207" s="151">
        <f>Z207*$G$191</f>
        <v>1906.8181818181827</v>
      </c>
      <c r="AB207" s="151">
        <f>AA207*$E$195</f>
        <v>762.72727272727309</v>
      </c>
      <c r="AC207" s="151">
        <f>AA207-AB207</f>
        <v>1144.0909090909095</v>
      </c>
      <c r="AD207" s="142"/>
      <c r="AE207" s="142"/>
      <c r="AF207" s="142"/>
      <c r="AG207" s="142"/>
      <c r="AH207" s="142"/>
      <c r="AI207" s="142"/>
      <c r="AJ207" s="142"/>
      <c r="AK207" s="142"/>
      <c r="AL207" s="142"/>
      <c r="AM207" s="142"/>
      <c r="AN207" s="142"/>
      <c r="AO207" s="142"/>
      <c r="AP207" s="144"/>
      <c r="AQ207" s="144"/>
    </row>
    <row r="208" spans="2:43" ht="15.75" x14ac:dyDescent="0.25">
      <c r="B208" s="82"/>
      <c r="C208" s="95" t="s">
        <v>105</v>
      </c>
      <c r="D208" s="252">
        <f>D207*0.9</f>
        <v>0.9</v>
      </c>
      <c r="E208" s="260">
        <f>$E$184+(D208*($G$184-$E$184))</f>
        <v>11500</v>
      </c>
      <c r="F208" s="82"/>
      <c r="G208" s="105">
        <f>AC208</f>
        <v>1039.5454545454547</v>
      </c>
      <c r="H208" s="246">
        <v>2</v>
      </c>
      <c r="I208" s="105">
        <f>I207+G208</f>
        <v>445.88636363636419</v>
      </c>
      <c r="J208" s="106"/>
      <c r="K208" s="106"/>
      <c r="L208" s="147" t="s">
        <v>117</v>
      </c>
      <c r="M208" s="237">
        <v>0.9</v>
      </c>
      <c r="N208" s="237">
        <v>0.95</v>
      </c>
      <c r="O208" s="237">
        <v>1</v>
      </c>
      <c r="P208" s="141"/>
      <c r="Q208" s="142"/>
      <c r="R208" s="250">
        <v>0.99998995032920013</v>
      </c>
      <c r="S208" s="250">
        <v>7.3139578873791953</v>
      </c>
      <c r="T208" s="250" t="e">
        <v>#N/A</v>
      </c>
      <c r="U208" s="142"/>
      <c r="V208" s="142"/>
      <c r="W208" s="257">
        <f>$E$184+(D208*($G$184-$E$184))</f>
        <v>11500</v>
      </c>
      <c r="X208" s="142">
        <f>W208*80%</f>
        <v>9200</v>
      </c>
      <c r="Y208" s="150">
        <f>X208/13.2</f>
        <v>696.969696969697</v>
      </c>
      <c r="Z208" s="150">
        <f>Y208-$E$188</f>
        <v>301.31752305665356</v>
      </c>
      <c r="AA208" s="151">
        <f>Z208*$G$191</f>
        <v>1732.575757575758</v>
      </c>
      <c r="AB208" s="151">
        <f>AA208*$E$195</f>
        <v>693.03030303030323</v>
      </c>
      <c r="AC208" s="151">
        <f>AA208-AB208</f>
        <v>1039.5454545454547</v>
      </c>
      <c r="AD208" s="142"/>
      <c r="AE208" s="142"/>
      <c r="AF208" s="142"/>
      <c r="AG208" s="142"/>
      <c r="AH208" s="142"/>
      <c r="AI208" s="142"/>
      <c r="AJ208" s="142"/>
      <c r="AK208" s="142"/>
      <c r="AL208" s="142"/>
      <c r="AM208" s="142"/>
      <c r="AN208" s="142"/>
      <c r="AO208" s="142"/>
      <c r="AP208" s="144"/>
      <c r="AQ208" s="144"/>
    </row>
    <row r="209" spans="2:43" ht="15.75" x14ac:dyDescent="0.25">
      <c r="B209" s="82"/>
      <c r="C209" s="95" t="s">
        <v>106</v>
      </c>
      <c r="D209" s="252">
        <f t="shared" ref="D209:D211" si="2">D208*0.9</f>
        <v>0.81</v>
      </c>
      <c r="E209" s="260">
        <f>$E$184+(D209*($G$184-$E$184))</f>
        <v>11050</v>
      </c>
      <c r="F209" s="82"/>
      <c r="G209" s="105">
        <f>AC209</f>
        <v>945.45454545454572</v>
      </c>
      <c r="H209" s="246">
        <v>3</v>
      </c>
      <c r="I209" s="105">
        <f>I208+G209</f>
        <v>1391.3409090909099</v>
      </c>
      <c r="J209" s="106"/>
      <c r="K209" s="106"/>
      <c r="L209" s="147" t="s">
        <v>118</v>
      </c>
      <c r="M209" s="237">
        <v>0.85</v>
      </c>
      <c r="N209" s="237">
        <v>0.9</v>
      </c>
      <c r="O209" s="237">
        <v>1</v>
      </c>
      <c r="P209" s="141"/>
      <c r="Q209" s="142"/>
      <c r="R209" s="247">
        <v>149257.12049220238</v>
      </c>
      <c r="S209" s="250">
        <v>3</v>
      </c>
      <c r="T209" s="250" t="e">
        <v>#N/A</v>
      </c>
      <c r="U209" s="142"/>
      <c r="V209" s="142"/>
      <c r="W209" s="257">
        <f>$E$184+(D209*($G$184-$E$184))</f>
        <v>11050</v>
      </c>
      <c r="X209" s="142">
        <f>W209*80%</f>
        <v>8840</v>
      </c>
      <c r="Y209" s="150">
        <f>X209/13.2</f>
        <v>669.69696969696975</v>
      </c>
      <c r="Z209" s="150">
        <f>Y209-$E$188</f>
        <v>274.0447957839263</v>
      </c>
      <c r="AA209" s="151">
        <f>Z209*$G$191</f>
        <v>1575.7575757575762</v>
      </c>
      <c r="AB209" s="151">
        <f>AA209*$E$195</f>
        <v>630.30303030303048</v>
      </c>
      <c r="AC209" s="151">
        <f>AA209-AB209</f>
        <v>945.45454545454572</v>
      </c>
      <c r="AD209" s="142"/>
      <c r="AE209" s="142"/>
      <c r="AF209" s="142"/>
      <c r="AG209" s="142"/>
      <c r="AH209" s="142"/>
      <c r="AI209" s="142"/>
      <c r="AJ209" s="142"/>
      <c r="AK209" s="142"/>
      <c r="AL209" s="142"/>
      <c r="AM209" s="142"/>
      <c r="AN209" s="142"/>
      <c r="AO209" s="142"/>
      <c r="AP209" s="144"/>
      <c r="AQ209" s="144"/>
    </row>
    <row r="210" spans="2:43" ht="15.75" x14ac:dyDescent="0.25">
      <c r="B210" s="82"/>
      <c r="C210" s="95" t="s">
        <v>107</v>
      </c>
      <c r="D210" s="252">
        <f t="shared" si="2"/>
        <v>0.72900000000000009</v>
      </c>
      <c r="E210" s="260">
        <f>$E$184+(D210*($G$184-$E$184))</f>
        <v>10645</v>
      </c>
      <c r="F210" s="82"/>
      <c r="G210" s="105">
        <f>AC210</f>
        <v>860.77272727272771</v>
      </c>
      <c r="H210" s="246">
        <v>4</v>
      </c>
      <c r="I210" s="105">
        <f>I209+G210</f>
        <v>2252.1136363636379</v>
      </c>
      <c r="J210" s="106"/>
      <c r="K210" s="106"/>
      <c r="L210" s="147" t="s">
        <v>119</v>
      </c>
      <c r="M210" s="237">
        <v>0.8</v>
      </c>
      <c r="N210" s="237">
        <v>0.85</v>
      </c>
      <c r="O210" s="237">
        <v>0.95</v>
      </c>
      <c r="P210" s="141"/>
      <c r="Q210" s="142"/>
      <c r="R210" s="250">
        <v>15968714.830473989</v>
      </c>
      <c r="S210" s="250">
        <v>160.48193993506902</v>
      </c>
      <c r="T210" s="250" t="e">
        <v>#N/A</v>
      </c>
      <c r="U210" s="142"/>
      <c r="V210" s="142"/>
      <c r="W210" s="257">
        <f>$E$184+(D210*($G$184-$E$184))</f>
        <v>10645</v>
      </c>
      <c r="X210" s="142">
        <f>W210*80%</f>
        <v>8516</v>
      </c>
      <c r="Y210" s="150">
        <f>X210/13.2</f>
        <v>645.15151515151524</v>
      </c>
      <c r="Z210" s="150">
        <f>Y210-$E$188</f>
        <v>249.4993412384718</v>
      </c>
      <c r="AA210" s="151">
        <f>Z210*$G$191</f>
        <v>1434.6212121212129</v>
      </c>
      <c r="AB210" s="151">
        <f>AA210*$E$195</f>
        <v>573.84848484848521</v>
      </c>
      <c r="AC210" s="151">
        <f>AA210-AB210</f>
        <v>860.77272727272771</v>
      </c>
      <c r="AD210" s="142"/>
      <c r="AE210" s="142"/>
      <c r="AF210" s="142"/>
      <c r="AG210" s="142"/>
      <c r="AH210" s="142"/>
      <c r="AI210" s="142"/>
      <c r="AJ210" s="142"/>
      <c r="AK210" s="142"/>
      <c r="AL210" s="142"/>
      <c r="AM210" s="142"/>
      <c r="AN210" s="142"/>
      <c r="AO210" s="142"/>
      <c r="AP210" s="144"/>
      <c r="AQ210" s="144"/>
    </row>
    <row r="211" spans="2:43" ht="15.75" x14ac:dyDescent="0.25">
      <c r="B211" s="82"/>
      <c r="C211" s="95" t="s">
        <v>108</v>
      </c>
      <c r="D211" s="252">
        <f t="shared" si="2"/>
        <v>0.65610000000000013</v>
      </c>
      <c r="E211" s="260">
        <f>$E$184+(D211*($G$184-$E$184))</f>
        <v>10280.5</v>
      </c>
      <c r="F211" s="82"/>
      <c r="G211" s="105">
        <f>AC211</f>
        <v>784.5590909090912</v>
      </c>
      <c r="H211" s="246">
        <v>5</v>
      </c>
      <c r="I211" s="105">
        <f>I210+G211</f>
        <v>3036.6727272727289</v>
      </c>
      <c r="J211" s="106"/>
      <c r="K211" s="106"/>
      <c r="L211" s="147" t="s">
        <v>120</v>
      </c>
      <c r="M211" s="237">
        <v>0.7</v>
      </c>
      <c r="N211" s="237">
        <v>0.8</v>
      </c>
      <c r="O211" s="237">
        <v>0.9</v>
      </c>
      <c r="P211" s="141"/>
      <c r="Q211" s="142"/>
      <c r="R211" s="250" t="e">
        <v>#N/A</v>
      </c>
      <c r="S211" s="250" t="e">
        <v>#N/A</v>
      </c>
      <c r="T211" s="250" t="e">
        <v>#N/A</v>
      </c>
      <c r="U211" s="142"/>
      <c r="V211" s="142"/>
      <c r="W211" s="257">
        <f>$E$184+(D211*($G$184-$E$184))</f>
        <v>10280.5</v>
      </c>
      <c r="X211" s="142">
        <f>W211*80%</f>
        <v>8224.4</v>
      </c>
      <c r="Y211" s="150">
        <f>X211/13.2</f>
        <v>623.06060606060612</v>
      </c>
      <c r="Z211" s="150">
        <f>Y211-$E$188</f>
        <v>227.40843214756268</v>
      </c>
      <c r="AA211" s="151">
        <f>Z211*$G$191</f>
        <v>1307.5984848484854</v>
      </c>
      <c r="AB211" s="151">
        <f>AA211*$E$195</f>
        <v>523.03939393939424</v>
      </c>
      <c r="AC211" s="151">
        <f>AA211-AB211</f>
        <v>784.5590909090912</v>
      </c>
      <c r="AD211" s="142"/>
      <c r="AE211" s="142"/>
      <c r="AF211" s="142"/>
      <c r="AG211" s="142"/>
      <c r="AH211" s="142"/>
      <c r="AI211" s="142"/>
      <c r="AJ211" s="142"/>
      <c r="AK211" s="142"/>
      <c r="AL211" s="142"/>
      <c r="AM211" s="142"/>
      <c r="AN211" s="142"/>
      <c r="AO211" s="142"/>
      <c r="AP211" s="144"/>
      <c r="AQ211" s="144"/>
    </row>
    <row r="212" spans="2:43" ht="15.75" x14ac:dyDescent="0.25">
      <c r="B212" s="87"/>
      <c r="C212" s="100"/>
      <c r="D212" s="100"/>
      <c r="E212" s="116"/>
      <c r="F212" s="100"/>
      <c r="G212" s="100"/>
      <c r="H212" s="100"/>
      <c r="I212" s="100"/>
      <c r="J212" s="100"/>
      <c r="K212" s="100"/>
      <c r="L212" s="61"/>
      <c r="M212" s="61"/>
      <c r="N212" s="61"/>
      <c r="O212" s="61"/>
      <c r="P212" s="159"/>
      <c r="Q212" s="142"/>
      <c r="R212" s="142"/>
      <c r="S212" s="142"/>
      <c r="T212" s="142"/>
      <c r="U212" s="142"/>
      <c r="V212" s="142"/>
      <c r="W212" s="142"/>
      <c r="X212" s="142"/>
      <c r="Y212" s="142"/>
      <c r="Z212" s="142"/>
      <c r="AA212" s="142"/>
      <c r="AB212" s="142"/>
      <c r="AC212" s="142"/>
      <c r="AD212" s="142"/>
      <c r="AE212" s="142"/>
      <c r="AF212" s="142"/>
      <c r="AG212" s="142"/>
      <c r="AH212" s="142"/>
      <c r="AI212" s="142"/>
      <c r="AJ212" s="142"/>
      <c r="AK212" s="142"/>
      <c r="AL212" s="142"/>
      <c r="AM212" s="142"/>
      <c r="AN212" s="142"/>
      <c r="AO212" s="142"/>
      <c r="AP212" s="144"/>
      <c r="AQ212" s="144"/>
    </row>
    <row r="213" spans="2:43" ht="17.25" x14ac:dyDescent="0.25">
      <c r="B213" s="87"/>
      <c r="C213" s="126" t="s">
        <v>110</v>
      </c>
      <c r="D213" s="127"/>
      <c r="E213" s="128"/>
      <c r="F213" s="127"/>
      <c r="G213" s="127"/>
      <c r="H213" s="127"/>
      <c r="I213" s="127"/>
      <c r="J213" s="107"/>
      <c r="K213" s="100"/>
      <c r="L213" s="141"/>
      <c r="M213" s="141"/>
      <c r="N213" s="141"/>
      <c r="O213" s="141"/>
      <c r="P213" s="141"/>
      <c r="Q213" s="142"/>
      <c r="R213" s="248" t="s">
        <v>227</v>
      </c>
      <c r="S213" s="142">
        <f>S206*S206</f>
        <v>1386151.6846025942</v>
      </c>
      <c r="T213" s="142"/>
      <c r="U213" s="142"/>
      <c r="V213" s="142"/>
      <c r="W213" s="142"/>
      <c r="X213" s="142"/>
      <c r="Y213" s="142"/>
      <c r="Z213" s="142"/>
      <c r="AA213" s="142"/>
      <c r="AB213" s="142"/>
      <c r="AC213" s="142"/>
      <c r="AD213" s="142"/>
      <c r="AE213" s="142"/>
      <c r="AF213" s="142"/>
      <c r="AG213" s="142"/>
      <c r="AH213" s="142"/>
      <c r="AI213" s="142"/>
      <c r="AJ213" s="142"/>
      <c r="AK213" s="142"/>
      <c r="AL213" s="142"/>
      <c r="AM213" s="142"/>
      <c r="AN213" s="142"/>
      <c r="AO213" s="142"/>
      <c r="AP213" s="144"/>
      <c r="AQ213" s="144"/>
    </row>
    <row r="214" spans="2:43" ht="12" customHeight="1" x14ac:dyDescent="0.25">
      <c r="B214" s="87"/>
      <c r="C214" s="198"/>
      <c r="D214" s="100"/>
      <c r="E214" s="116"/>
      <c r="F214" s="100"/>
      <c r="G214" s="244" t="s">
        <v>207</v>
      </c>
      <c r="H214" s="100"/>
      <c r="I214" s="100"/>
      <c r="J214" s="108"/>
      <c r="K214" s="100"/>
      <c r="L214" s="136" t="s">
        <v>204</v>
      </c>
      <c r="M214" s="141"/>
      <c r="N214" s="141"/>
      <c r="O214" s="141"/>
      <c r="P214" s="141"/>
      <c r="Q214" s="142"/>
      <c r="R214" s="248" t="s">
        <v>219</v>
      </c>
      <c r="S214" s="142">
        <f>4*R206*T206</f>
        <v>311035.29853026359</v>
      </c>
      <c r="T214" s="142"/>
      <c r="U214" s="142"/>
      <c r="V214" s="142"/>
      <c r="W214" s="142"/>
      <c r="X214" s="142"/>
      <c r="Y214" s="142"/>
      <c r="Z214" s="142"/>
      <c r="AA214" s="142"/>
      <c r="AB214" s="142"/>
      <c r="AC214" s="142"/>
      <c r="AD214" s="142"/>
      <c r="AE214" s="142"/>
      <c r="AF214" s="142"/>
      <c r="AG214" s="142"/>
      <c r="AH214" s="142"/>
      <c r="AI214" s="142"/>
      <c r="AJ214" s="142"/>
      <c r="AK214" s="142"/>
      <c r="AL214" s="142"/>
      <c r="AM214" s="142"/>
      <c r="AN214" s="142"/>
      <c r="AO214" s="142"/>
      <c r="AP214" s="144"/>
      <c r="AQ214" s="144"/>
    </row>
    <row r="215" spans="2:43" ht="17.25" x14ac:dyDescent="0.25">
      <c r="B215" s="87"/>
      <c r="C215" s="129" t="s">
        <v>163</v>
      </c>
      <c r="D215" s="82"/>
      <c r="E215" s="95"/>
      <c r="F215" s="95"/>
      <c r="G215" s="244" t="s">
        <v>208</v>
      </c>
      <c r="H215" s="100"/>
      <c r="I215" s="100"/>
      <c r="J215" s="108"/>
      <c r="K215" s="100"/>
      <c r="L215" s="133" t="s">
        <v>205</v>
      </c>
      <c r="M215" s="141"/>
      <c r="N215" s="141"/>
      <c r="O215" s="141"/>
      <c r="P215" s="141"/>
      <c r="Q215" s="142"/>
      <c r="R215" s="248" t="s">
        <v>228</v>
      </c>
      <c r="S215" s="142">
        <f>S213-S214</f>
        <v>1075116.3860723306</v>
      </c>
      <c r="T215" s="142"/>
      <c r="U215" s="142"/>
      <c r="V215" s="142"/>
      <c r="W215" s="142"/>
      <c r="X215" s="142"/>
      <c r="Y215" s="142"/>
      <c r="Z215" s="142"/>
      <c r="AA215" s="142"/>
      <c r="AB215" s="142"/>
      <c r="AC215" s="142"/>
      <c r="AD215" s="142"/>
      <c r="AE215" s="142"/>
      <c r="AF215" s="142"/>
      <c r="AG215" s="142"/>
      <c r="AH215" s="142"/>
      <c r="AI215" s="142"/>
      <c r="AJ215" s="142"/>
      <c r="AK215" s="142"/>
      <c r="AL215" s="142"/>
      <c r="AM215" s="142"/>
      <c r="AN215" s="142"/>
      <c r="AO215" s="142"/>
      <c r="AP215" s="144"/>
      <c r="AQ215" s="144"/>
    </row>
    <row r="216" spans="2:43" ht="17.25" x14ac:dyDescent="0.25">
      <c r="B216" s="87"/>
      <c r="C216" s="199" t="s">
        <v>90</v>
      </c>
      <c r="D216" s="82"/>
      <c r="E216" s="42">
        <f>G201</f>
        <v>1086.75</v>
      </c>
      <c r="F216" s="95"/>
      <c r="G216" s="244" t="s">
        <v>209</v>
      </c>
      <c r="H216" s="100"/>
      <c r="I216" s="100"/>
      <c r="J216" s="108"/>
      <c r="K216" s="100"/>
      <c r="L216" s="236" t="s">
        <v>206</v>
      </c>
      <c r="M216" s="133"/>
      <c r="N216" s="141"/>
      <c r="O216" s="141"/>
      <c r="P216" s="141"/>
      <c r="Q216" s="142"/>
      <c r="R216" s="248" t="s">
        <v>229</v>
      </c>
      <c r="S216" s="142">
        <f>SQRT(S215)</f>
        <v>1036.878192495305</v>
      </c>
      <c r="T216" s="142"/>
      <c r="U216" s="142"/>
      <c r="V216" s="142"/>
      <c r="W216" s="142"/>
      <c r="X216" s="142"/>
      <c r="Y216" s="142"/>
      <c r="Z216" s="142"/>
      <c r="AA216" s="142"/>
      <c r="AB216" s="142"/>
      <c r="AC216" s="142"/>
      <c r="AD216" s="142"/>
      <c r="AE216" s="142"/>
      <c r="AF216" s="142"/>
      <c r="AG216" s="142"/>
      <c r="AH216" s="142"/>
      <c r="AI216" s="142"/>
      <c r="AJ216" s="142"/>
      <c r="AK216" s="142"/>
      <c r="AL216" s="142"/>
      <c r="AM216" s="142"/>
      <c r="AN216" s="142"/>
      <c r="AO216" s="142"/>
      <c r="AP216" s="144"/>
      <c r="AQ216" s="144"/>
    </row>
    <row r="217" spans="2:43" ht="15.75" x14ac:dyDescent="0.25">
      <c r="B217" s="87"/>
      <c r="C217" s="199" t="s">
        <v>91</v>
      </c>
      <c r="D217" s="82"/>
      <c r="E217" s="42">
        <f>G202</f>
        <v>651</v>
      </c>
      <c r="F217" s="95"/>
      <c r="G217" s="244" t="s">
        <v>210</v>
      </c>
      <c r="H217" s="100"/>
      <c r="I217" s="100"/>
      <c r="J217" s="108"/>
      <c r="K217" s="100"/>
      <c r="L217" s="136" t="s">
        <v>231</v>
      </c>
      <c r="M217" s="133"/>
      <c r="N217" s="141"/>
      <c r="O217" s="141"/>
      <c r="P217" s="141"/>
      <c r="Q217" s="142"/>
      <c r="R217" s="248" t="s">
        <v>220</v>
      </c>
      <c r="S217" s="142">
        <f>S206*-1</f>
        <v>-1177.3494318181813</v>
      </c>
      <c r="T217" s="142"/>
      <c r="U217" s="142"/>
      <c r="V217" s="142"/>
      <c r="W217" s="142"/>
      <c r="X217" s="142"/>
      <c r="Y217" s="142"/>
      <c r="Z217" s="142"/>
      <c r="AA217" s="142"/>
      <c r="AB217" s="142"/>
      <c r="AC217" s="142"/>
      <c r="AD217" s="142"/>
      <c r="AE217" s="142"/>
      <c r="AF217" s="142"/>
      <c r="AG217" s="142"/>
      <c r="AH217" s="142"/>
      <c r="AI217" s="142"/>
      <c r="AJ217" s="142"/>
      <c r="AK217" s="142"/>
      <c r="AL217" s="142"/>
      <c r="AM217" s="142"/>
      <c r="AN217" s="142"/>
      <c r="AO217" s="142"/>
      <c r="AP217" s="144"/>
      <c r="AQ217" s="144"/>
    </row>
    <row r="218" spans="2:43" ht="16.5" thickBot="1" x14ac:dyDescent="0.3">
      <c r="B218" s="87"/>
      <c r="C218" s="199" t="s">
        <v>92</v>
      </c>
      <c r="D218" s="82"/>
      <c r="E218" s="104">
        <f>E216+E217</f>
        <v>1737.75</v>
      </c>
      <c r="F218" s="95"/>
      <c r="G218" s="244" t="s">
        <v>211</v>
      </c>
      <c r="H218" s="100"/>
      <c r="I218" s="100"/>
      <c r="J218" s="108"/>
      <c r="K218" s="100"/>
      <c r="L218" s="133" t="s">
        <v>232</v>
      </c>
      <c r="M218" s="133"/>
      <c r="N218" s="141"/>
      <c r="O218" s="141"/>
      <c r="P218" s="141"/>
      <c r="Q218" s="142"/>
      <c r="R218" s="248" t="s">
        <v>221</v>
      </c>
      <c r="S218" s="142">
        <f>S216+S217</f>
        <v>-140.47123932287627</v>
      </c>
      <c r="T218" s="142"/>
      <c r="U218" s="142"/>
      <c r="V218" s="142"/>
      <c r="W218" s="142"/>
      <c r="X218" s="142"/>
      <c r="Y218" s="142"/>
      <c r="Z218" s="142"/>
      <c r="AA218" s="142"/>
      <c r="AB218" s="142"/>
      <c r="AC218" s="142"/>
      <c r="AD218" s="142"/>
      <c r="AE218" s="142"/>
      <c r="AF218" s="142"/>
      <c r="AG218" s="142"/>
      <c r="AH218" s="142"/>
      <c r="AI218" s="142"/>
      <c r="AJ218" s="142"/>
      <c r="AK218" s="142"/>
      <c r="AL218" s="142"/>
      <c r="AM218" s="142"/>
      <c r="AN218" s="142"/>
      <c r="AO218" s="142"/>
      <c r="AP218" s="144"/>
      <c r="AQ218" s="144"/>
    </row>
    <row r="219" spans="2:43" ht="16.5" thickTop="1" x14ac:dyDescent="0.25">
      <c r="B219" s="87"/>
      <c r="C219" s="129"/>
      <c r="D219" s="87"/>
      <c r="E219" s="60"/>
      <c r="F219" s="100"/>
      <c r="G219" s="244" t="s">
        <v>212</v>
      </c>
      <c r="H219" s="100"/>
      <c r="I219" s="100"/>
      <c r="J219" s="108"/>
      <c r="K219" s="100"/>
      <c r="L219" s="236" t="s">
        <v>233</v>
      </c>
      <c r="M219" s="141"/>
      <c r="N219" s="141"/>
      <c r="O219" s="141"/>
      <c r="P219" s="141"/>
      <c r="Q219" s="142"/>
      <c r="R219" s="248" t="s">
        <v>222</v>
      </c>
      <c r="S219" s="142">
        <f>2*R206</f>
        <v>-89.741071428571288</v>
      </c>
      <c r="T219" s="142"/>
      <c r="U219" s="142"/>
      <c r="V219" s="142"/>
      <c r="W219" s="142"/>
      <c r="X219" s="142"/>
      <c r="Y219" s="142"/>
      <c r="Z219" s="142"/>
      <c r="AA219" s="142"/>
      <c r="AB219" s="142"/>
      <c r="AC219" s="142"/>
      <c r="AD219" s="142"/>
      <c r="AE219" s="142"/>
      <c r="AF219" s="142"/>
      <c r="AG219" s="142"/>
      <c r="AH219" s="142"/>
      <c r="AI219" s="142"/>
      <c r="AJ219" s="142"/>
      <c r="AK219" s="142"/>
      <c r="AL219" s="142"/>
      <c r="AM219" s="142"/>
      <c r="AN219" s="142"/>
      <c r="AO219" s="142"/>
      <c r="AP219" s="144"/>
      <c r="AQ219" s="144"/>
    </row>
    <row r="220" spans="2:43" ht="15.75" x14ac:dyDescent="0.25">
      <c r="B220" s="87"/>
      <c r="C220" s="129" t="s">
        <v>162</v>
      </c>
      <c r="D220" s="87"/>
      <c r="E220" s="60">
        <f>G198</f>
        <v>1144.0909090909095</v>
      </c>
      <c r="F220" s="100"/>
      <c r="G220" s="244" t="s">
        <v>213</v>
      </c>
      <c r="H220" s="100"/>
      <c r="I220" s="100"/>
      <c r="J220" s="108"/>
      <c r="K220" s="100"/>
      <c r="L220" s="236" t="s">
        <v>234</v>
      </c>
      <c r="M220" s="294"/>
      <c r="N220" s="141"/>
      <c r="O220" s="141"/>
      <c r="P220" s="141"/>
      <c r="Q220" s="142"/>
      <c r="R220" s="249" t="s">
        <v>223</v>
      </c>
      <c r="S220" s="142">
        <f>S218/S219</f>
        <v>1.565294876545833</v>
      </c>
      <c r="T220" s="142"/>
      <c r="U220" s="142"/>
      <c r="V220" s="142"/>
      <c r="W220" s="142"/>
      <c r="X220" s="142"/>
      <c r="Y220" s="142"/>
      <c r="Z220" s="142"/>
      <c r="AA220" s="142"/>
      <c r="AB220" s="142"/>
      <c r="AC220" s="142"/>
      <c r="AD220" s="142"/>
      <c r="AE220" s="142"/>
      <c r="AF220" s="142"/>
      <c r="AG220" s="142"/>
      <c r="AH220" s="142"/>
      <c r="AI220" s="142"/>
      <c r="AJ220" s="142"/>
      <c r="AK220" s="142"/>
      <c r="AL220" s="142"/>
      <c r="AM220" s="142"/>
      <c r="AN220" s="142"/>
      <c r="AO220" s="142"/>
      <c r="AP220" s="144"/>
      <c r="AQ220" s="144"/>
    </row>
    <row r="221" spans="2:43" ht="15.75" x14ac:dyDescent="0.25">
      <c r="B221" s="87"/>
      <c r="C221" s="153" t="s">
        <v>161</v>
      </c>
      <c r="D221" s="87"/>
      <c r="E221" s="121">
        <f>IRR(G206:G211,0.1)</f>
        <v>0.51664932158936661</v>
      </c>
      <c r="F221" s="100"/>
      <c r="G221" s="244" t="s">
        <v>214</v>
      </c>
      <c r="H221" s="100"/>
      <c r="I221" s="100"/>
      <c r="J221" s="108"/>
      <c r="K221" s="100"/>
      <c r="L221" s="61"/>
      <c r="M221" s="61"/>
      <c r="N221" s="61"/>
      <c r="O221" s="61"/>
      <c r="P221" s="141"/>
      <c r="Q221" s="142"/>
      <c r="R221" s="142"/>
      <c r="S221" s="142"/>
      <c r="T221" s="142"/>
      <c r="U221" s="142"/>
      <c r="V221" s="142"/>
      <c r="W221" s="142"/>
      <c r="X221" s="142"/>
      <c r="Y221" s="142"/>
      <c r="Z221" s="142"/>
      <c r="AA221" s="142"/>
      <c r="AB221" s="142"/>
      <c r="AC221" s="142"/>
      <c r="AD221" s="142"/>
      <c r="AE221" s="142"/>
      <c r="AF221" s="142"/>
      <c r="AG221" s="142"/>
      <c r="AH221" s="142"/>
      <c r="AI221" s="142"/>
      <c r="AJ221" s="142"/>
      <c r="AK221" s="142"/>
      <c r="AL221" s="142"/>
      <c r="AM221" s="142"/>
      <c r="AN221" s="142"/>
      <c r="AO221" s="142"/>
      <c r="AP221" s="144"/>
      <c r="AQ221" s="144"/>
    </row>
    <row r="222" spans="2:43" ht="15.75" x14ac:dyDescent="0.25">
      <c r="B222" s="87"/>
      <c r="C222" s="129" t="s">
        <v>231</v>
      </c>
      <c r="D222" s="87"/>
      <c r="E222" s="117">
        <f>S220</f>
        <v>1.565294876545833</v>
      </c>
      <c r="F222" s="114" t="s">
        <v>130</v>
      </c>
      <c r="G222" s="244" t="s">
        <v>215</v>
      </c>
      <c r="H222" s="100"/>
      <c r="I222" s="100"/>
      <c r="J222" s="108"/>
      <c r="K222" s="100"/>
      <c r="L222" s="61"/>
      <c r="M222" s="61"/>
      <c r="N222" s="61"/>
      <c r="O222" s="61"/>
      <c r="P222" s="141"/>
      <c r="Q222" s="142"/>
      <c r="R222" s="142"/>
      <c r="S222" s="142"/>
      <c r="T222" s="142"/>
      <c r="U222" s="142"/>
      <c r="V222" s="142"/>
      <c r="W222" s="142"/>
      <c r="X222" s="142"/>
      <c r="Y222" s="142"/>
      <c r="Z222" s="142"/>
      <c r="AA222" s="142"/>
      <c r="AB222" s="142"/>
      <c r="AC222" s="142"/>
      <c r="AD222" s="142"/>
      <c r="AE222" s="142"/>
      <c r="AF222" s="142"/>
      <c r="AG222" s="142"/>
      <c r="AH222" s="142"/>
      <c r="AI222" s="142"/>
      <c r="AJ222" s="142"/>
      <c r="AK222" s="142"/>
      <c r="AL222" s="142"/>
      <c r="AM222" s="142"/>
      <c r="AN222" s="142"/>
      <c r="AO222" s="142"/>
      <c r="AP222" s="144"/>
      <c r="AQ222" s="144"/>
    </row>
    <row r="223" spans="2:43" ht="15.75" x14ac:dyDescent="0.25">
      <c r="B223" s="87"/>
      <c r="C223" s="130" t="s">
        <v>235</v>
      </c>
      <c r="D223" s="131"/>
      <c r="E223" s="131"/>
      <c r="F223" s="131"/>
      <c r="G223" s="245" t="s">
        <v>216</v>
      </c>
      <c r="H223" s="131"/>
      <c r="I223" s="131"/>
      <c r="J223" s="109"/>
      <c r="K223" s="100"/>
      <c r="L223" s="61"/>
      <c r="M223" s="295"/>
      <c r="N223" s="294"/>
      <c r="O223" s="294"/>
      <c r="P223" s="141"/>
      <c r="Q223" s="142"/>
      <c r="R223" s="142"/>
      <c r="S223" s="142"/>
      <c r="T223" s="142"/>
      <c r="U223" s="142"/>
      <c r="V223" s="142"/>
      <c r="W223" s="142"/>
      <c r="X223" s="142"/>
      <c r="Y223" s="142"/>
      <c r="Z223" s="142"/>
      <c r="AA223" s="142"/>
      <c r="AB223" s="142"/>
      <c r="AC223" s="142"/>
      <c r="AD223" s="142"/>
      <c r="AE223" s="142"/>
      <c r="AF223" s="142"/>
      <c r="AG223" s="142"/>
      <c r="AH223" s="142"/>
      <c r="AI223" s="142"/>
      <c r="AJ223" s="142"/>
      <c r="AK223" s="142"/>
      <c r="AL223" s="142"/>
      <c r="AM223" s="142"/>
      <c r="AN223" s="142"/>
      <c r="AO223" s="142"/>
      <c r="AP223" s="144"/>
      <c r="AQ223" s="144"/>
    </row>
    <row r="224" spans="2:43" ht="15.75" x14ac:dyDescent="0.25">
      <c r="B224" s="87"/>
      <c r="C224" s="262"/>
      <c r="D224" s="100"/>
      <c r="E224" s="100"/>
      <c r="F224" s="100"/>
      <c r="G224" s="279"/>
      <c r="H224" s="100"/>
      <c r="I224" s="100"/>
      <c r="J224" s="100"/>
      <c r="K224" s="100"/>
      <c r="L224" s="137" t="s">
        <v>248</v>
      </c>
      <c r="M224" s="61"/>
      <c r="N224" s="294"/>
      <c r="O224" s="294"/>
      <c r="P224" s="141"/>
      <c r="Q224" s="142"/>
      <c r="R224" s="142"/>
      <c r="S224" s="142"/>
      <c r="T224" s="142"/>
      <c r="U224" s="142"/>
      <c r="V224" s="142"/>
      <c r="W224" s="142"/>
      <c r="X224" s="142"/>
      <c r="Y224" s="142"/>
      <c r="Z224" s="142"/>
      <c r="AA224" s="142"/>
      <c r="AB224" s="142"/>
      <c r="AC224" s="142"/>
      <c r="AD224" s="142"/>
      <c r="AE224" s="142"/>
      <c r="AF224" s="142"/>
      <c r="AG224" s="142"/>
      <c r="AH224" s="142"/>
      <c r="AI224" s="142"/>
      <c r="AJ224" s="142"/>
      <c r="AK224" s="142"/>
      <c r="AL224" s="142"/>
      <c r="AM224" s="142"/>
      <c r="AN224" s="142"/>
      <c r="AO224" s="142"/>
      <c r="AP224" s="144"/>
      <c r="AQ224" s="144"/>
    </row>
    <row r="225" spans="2:46" ht="15.75" x14ac:dyDescent="0.25">
      <c r="B225" s="87"/>
      <c r="C225" s="271" t="s">
        <v>242</v>
      </c>
      <c r="D225" s="263"/>
      <c r="E225" s="267"/>
      <c r="F225" s="267"/>
      <c r="G225" s="280"/>
      <c r="H225" s="267"/>
      <c r="I225" s="267"/>
      <c r="J225" s="268"/>
      <c r="K225" s="100"/>
      <c r="L225" s="303" t="s">
        <v>249</v>
      </c>
      <c r="M225" s="61"/>
      <c r="N225" s="294"/>
      <c r="O225" s="294"/>
      <c r="P225" s="141"/>
      <c r="Q225" s="142"/>
      <c r="R225" s="142"/>
      <c r="S225" s="142"/>
      <c r="T225" s="142"/>
      <c r="U225" s="142"/>
      <c r="V225" s="142"/>
      <c r="W225" s="142"/>
      <c r="X225" s="142"/>
      <c r="Y225" s="142"/>
      <c r="Z225" s="142"/>
      <c r="AA225" s="142"/>
      <c r="AB225" s="142"/>
      <c r="AC225" s="142"/>
      <c r="AD225" s="142"/>
      <c r="AE225" s="142"/>
      <c r="AF225" s="142"/>
      <c r="AG225" s="142"/>
      <c r="AH225" s="142"/>
      <c r="AI225" s="142"/>
      <c r="AJ225" s="142"/>
      <c r="AK225" s="142"/>
      <c r="AL225" s="142"/>
      <c r="AM225" s="142"/>
      <c r="AN225" s="142"/>
      <c r="AO225" s="142"/>
      <c r="AP225" s="144"/>
      <c r="AQ225" s="144"/>
    </row>
    <row r="226" spans="2:46" ht="15.75" x14ac:dyDescent="0.25">
      <c r="B226" s="87"/>
      <c r="C226" s="272" t="s">
        <v>246</v>
      </c>
      <c r="D226" s="319">
        <f>G226-3000</f>
        <v>9000</v>
      </c>
      <c r="E226" s="315">
        <f>G226-2000</f>
        <v>10000</v>
      </c>
      <c r="F226" s="305">
        <f>G226-1000</f>
        <v>11000</v>
      </c>
      <c r="G226" s="306">
        <f>G184</f>
        <v>12000</v>
      </c>
      <c r="H226" s="305">
        <f>G226+1000</f>
        <v>13000</v>
      </c>
      <c r="I226" s="307">
        <f>G226+2000</f>
        <v>14000</v>
      </c>
      <c r="J226" s="305">
        <f>G226+3000</f>
        <v>15000</v>
      </c>
      <c r="K226" s="100"/>
      <c r="L226" s="137" t="s">
        <v>250</v>
      </c>
      <c r="M226" s="297"/>
      <c r="N226" s="294"/>
      <c r="O226" s="294"/>
      <c r="P226" s="141"/>
      <c r="Q226" s="142"/>
      <c r="R226" s="142"/>
      <c r="S226" s="142"/>
      <c r="T226" s="142"/>
      <c r="U226" s="142"/>
      <c r="V226" s="142"/>
      <c r="W226" s="142"/>
      <c r="X226" s="142"/>
      <c r="Y226" s="142"/>
      <c r="Z226" s="142"/>
      <c r="AA226" s="142"/>
      <c r="AB226" s="142"/>
      <c r="AC226" s="142"/>
      <c r="AD226" s="142"/>
      <c r="AE226" s="142"/>
      <c r="AF226" s="142"/>
      <c r="AG226" s="142"/>
      <c r="AH226" s="142"/>
      <c r="AI226" s="142"/>
      <c r="AJ226" s="142"/>
      <c r="AK226" s="142"/>
      <c r="AL226" s="142"/>
      <c r="AM226" s="142"/>
      <c r="AN226" s="142"/>
      <c r="AO226" s="142"/>
      <c r="AP226" s="144"/>
      <c r="AQ226" s="144"/>
    </row>
    <row r="227" spans="2:46" ht="15.75" x14ac:dyDescent="0.25">
      <c r="B227" s="87"/>
      <c r="C227" s="272" t="s">
        <v>261</v>
      </c>
      <c r="D227" s="320">
        <f>(D226-G226)/G226</f>
        <v>-0.25</v>
      </c>
      <c r="E227" s="316">
        <f>(E226-G226)/G226</f>
        <v>-0.16666666666666666</v>
      </c>
      <c r="F227" s="308">
        <f>(F226-G226)/G226</f>
        <v>-8.3333333333333329E-2</v>
      </c>
      <c r="G227" s="308">
        <v>0</v>
      </c>
      <c r="H227" s="308">
        <f>(H226-G226)/G226</f>
        <v>8.3333333333333329E-2</v>
      </c>
      <c r="I227" s="309">
        <f>(I226-G226)/G226</f>
        <v>0.16666666666666666</v>
      </c>
      <c r="J227" s="308">
        <f>(J226-G226)/G226</f>
        <v>0.25</v>
      </c>
      <c r="K227" s="100"/>
      <c r="L227" s="304" t="s">
        <v>251</v>
      </c>
      <c r="M227" s="294"/>
      <c r="N227" s="294"/>
      <c r="O227" s="294"/>
      <c r="P227" s="141"/>
      <c r="Q227" s="142"/>
      <c r="R227" s="142"/>
      <c r="S227" s="142"/>
      <c r="T227" s="142"/>
      <c r="U227" s="142"/>
      <c r="V227" s="142"/>
      <c r="W227" s="142"/>
      <c r="X227" s="142"/>
      <c r="Y227" s="142"/>
      <c r="Z227" s="142"/>
      <c r="AA227" s="142"/>
      <c r="AB227" s="142"/>
      <c r="AC227" s="142"/>
      <c r="AD227" s="142"/>
      <c r="AE227" s="142"/>
      <c r="AF227" s="142"/>
      <c r="AG227" s="142"/>
      <c r="AH227" s="142"/>
      <c r="AI227" s="142"/>
      <c r="AJ227" s="142"/>
      <c r="AK227" s="142"/>
      <c r="AL227" s="142"/>
      <c r="AM227" s="142"/>
      <c r="AN227" s="142"/>
      <c r="AO227" s="142"/>
      <c r="AP227" s="144"/>
      <c r="AQ227" s="144"/>
    </row>
    <row r="228" spans="2:46" ht="15.75" x14ac:dyDescent="0.25">
      <c r="B228" s="87"/>
      <c r="C228" s="272" t="s">
        <v>263</v>
      </c>
      <c r="D228" s="321">
        <f>'Less 3000'!E220</f>
        <v>516.8181818181821</v>
      </c>
      <c r="E228" s="317">
        <f>IF(E226&lt;E184,"",'Less 2000'!E220)</f>
        <v>725.90909090909122</v>
      </c>
      <c r="F228" s="310">
        <f>IF(F226&lt;E184,"",'Less 1000'!E220)</f>
        <v>935.00000000000034</v>
      </c>
      <c r="G228" s="310">
        <f>E220</f>
        <v>1144.0909090909095</v>
      </c>
      <c r="H228" s="310">
        <f>'Plus 1000'!E220</f>
        <v>1353.1818181818182</v>
      </c>
      <c r="I228" s="311">
        <f>'Plus 2000'!E220</f>
        <v>1562.2727272727273</v>
      </c>
      <c r="J228" s="310">
        <f>'Plus 3000'!E220</f>
        <v>1771.3636363636367</v>
      </c>
      <c r="K228" s="100"/>
      <c r="L228" s="137" t="s">
        <v>253</v>
      </c>
      <c r="M228" s="61"/>
      <c r="N228" s="294"/>
      <c r="O228" s="294"/>
      <c r="P228" s="141"/>
      <c r="Q228" s="142"/>
      <c r="R228" s="142"/>
      <c r="S228" s="142"/>
      <c r="T228" s="142"/>
      <c r="U228" s="142"/>
      <c r="V228" s="142"/>
      <c r="W228" s="142"/>
      <c r="X228" s="142"/>
      <c r="Y228" s="142"/>
      <c r="Z228" s="142"/>
      <c r="AA228" s="142"/>
      <c r="AB228" s="142"/>
      <c r="AC228" s="142"/>
      <c r="AD228" s="142"/>
      <c r="AE228" s="142"/>
      <c r="AF228" s="142"/>
      <c r="AG228" s="142"/>
      <c r="AH228" s="142"/>
      <c r="AI228" s="142"/>
      <c r="AJ228" s="142"/>
      <c r="AK228" s="142"/>
      <c r="AL228" s="142"/>
      <c r="AM228" s="142"/>
      <c r="AN228" s="142"/>
      <c r="AO228" s="142"/>
      <c r="AP228" s="144"/>
      <c r="AQ228" s="144"/>
    </row>
    <row r="229" spans="2:46" ht="15.75" x14ac:dyDescent="0.25">
      <c r="B229" s="87"/>
      <c r="C229" s="272" t="s">
        <v>247</v>
      </c>
      <c r="D229" s="322">
        <f>'Less 3000'!E221</f>
        <v>9.0514531786779484E-2</v>
      </c>
      <c r="E229" s="318">
        <f>IF(E226&lt;E184,"",'Less 2000'!E221)</f>
        <v>0.24187747539398297</v>
      </c>
      <c r="F229" s="308">
        <f>IF(F226&lt;E184,"",'Less 1000'!E221)</f>
        <v>0.38242536303085828</v>
      </c>
      <c r="G229" s="308">
        <f>E221</f>
        <v>0.51664932158936661</v>
      </c>
      <c r="H229" s="308">
        <f>'Plus 1000'!E221</f>
        <v>0.64687324745296659</v>
      </c>
      <c r="I229" s="309">
        <f>'Plus 2000'!E221</f>
        <v>0.77443433283200291</v>
      </c>
      <c r="J229" s="308">
        <f>'Plus 3000'!E221</f>
        <v>0.90015712486345256</v>
      </c>
      <c r="K229" s="100"/>
      <c r="L229" s="137" t="s">
        <v>252</v>
      </c>
      <c r="M229" s="141"/>
      <c r="N229" s="141"/>
      <c r="O229" s="141"/>
      <c r="P229" s="141"/>
      <c r="Q229" s="142"/>
      <c r="R229" s="142"/>
      <c r="S229" s="142"/>
      <c r="T229" s="142"/>
      <c r="U229" s="142"/>
      <c r="V229" s="142"/>
      <c r="W229" s="142"/>
      <c r="X229" s="142"/>
      <c r="Y229" s="142"/>
      <c r="Z229" s="142"/>
      <c r="AA229" s="142"/>
      <c r="AB229" s="142"/>
      <c r="AC229" s="142"/>
      <c r="AD229" s="142"/>
      <c r="AE229" s="142"/>
      <c r="AF229" s="142"/>
      <c r="AG229" s="142"/>
      <c r="AH229" s="142"/>
      <c r="AI229" s="142"/>
      <c r="AJ229" s="142"/>
      <c r="AK229" s="142"/>
      <c r="AL229" s="142"/>
      <c r="AM229" s="142"/>
      <c r="AN229" s="142"/>
      <c r="AO229" s="142"/>
      <c r="AP229" s="144"/>
      <c r="AQ229" s="144"/>
    </row>
    <row r="230" spans="2:46" ht="15.75" x14ac:dyDescent="0.25">
      <c r="B230" s="87"/>
      <c r="C230" s="273" t="s">
        <v>262</v>
      </c>
      <c r="D230" s="323">
        <f>'Less 3000'!E222</f>
        <v>3.7506943877981325</v>
      </c>
      <c r="E230" s="324">
        <f>IF(E226&lt;E184,"",'Less 2000'!E222)</f>
        <v>2.5631278020697326</v>
      </c>
      <c r="F230" s="312">
        <f>IF(F226&lt;E184,"",'Less 1000'!E222)</f>
        <v>1.9442572809925402</v>
      </c>
      <c r="G230" s="312">
        <f>E222</f>
        <v>1.565294876545833</v>
      </c>
      <c r="H230" s="312">
        <f>'Plus 1000'!E222</f>
        <v>1.3095636774317325</v>
      </c>
      <c r="I230" s="313">
        <f>'Plus 2000'!E222</f>
        <v>1.1254152722602273</v>
      </c>
      <c r="J230" s="312">
        <f>'Plus 3000'!E222</f>
        <v>0.98650438484049496</v>
      </c>
      <c r="K230" s="100"/>
      <c r="L230" s="304" t="s">
        <v>254</v>
      </c>
      <c r="M230" s="61"/>
      <c r="N230" s="61"/>
      <c r="O230" s="61"/>
      <c r="P230" s="141"/>
      <c r="Q230" s="142"/>
      <c r="R230" s="142"/>
      <c r="S230" s="142"/>
      <c r="T230" s="142"/>
      <c r="U230" s="142"/>
      <c r="V230" s="142"/>
      <c r="W230" s="142"/>
      <c r="X230" s="142"/>
      <c r="Y230" s="142"/>
      <c r="Z230" s="142"/>
      <c r="AA230" s="142"/>
      <c r="AB230" s="142"/>
      <c r="AC230" s="142"/>
      <c r="AD230" s="142"/>
      <c r="AE230" s="142"/>
      <c r="AF230" s="142"/>
      <c r="AG230" s="142"/>
      <c r="AH230" s="142"/>
      <c r="AI230" s="142"/>
      <c r="AJ230" s="142"/>
      <c r="AK230" s="142"/>
      <c r="AL230" s="142"/>
      <c r="AM230" s="142"/>
      <c r="AN230" s="142"/>
      <c r="AO230" s="142"/>
      <c r="AP230" s="144"/>
      <c r="AQ230" s="144"/>
    </row>
    <row r="231" spans="2:46" ht="15.75" x14ac:dyDescent="0.25">
      <c r="B231" s="87"/>
      <c r="C231" s="87"/>
      <c r="D231" s="87"/>
      <c r="E231" s="87"/>
      <c r="F231" s="87"/>
      <c r="G231" s="100"/>
      <c r="H231" s="100"/>
      <c r="I231" s="100"/>
      <c r="J231" s="100"/>
      <c r="K231" s="100"/>
      <c r="L231" s="304" t="s">
        <v>255</v>
      </c>
      <c r="M231" s="61"/>
      <c r="N231" s="61"/>
      <c r="O231" s="61"/>
      <c r="P231" s="141"/>
      <c r="Q231" s="142"/>
      <c r="R231" s="142"/>
      <c r="S231" s="142"/>
      <c r="T231" s="142"/>
      <c r="U231" s="142"/>
      <c r="V231" s="142"/>
      <c r="W231" s="142"/>
      <c r="X231" s="142"/>
      <c r="Y231" s="142"/>
      <c r="Z231" s="142"/>
      <c r="AA231" s="142"/>
      <c r="AB231" s="142"/>
      <c r="AC231" s="142"/>
      <c r="AD231" s="142"/>
      <c r="AE231" s="142"/>
      <c r="AF231" s="142"/>
      <c r="AG231" s="142"/>
      <c r="AH231" s="142"/>
      <c r="AI231" s="142"/>
      <c r="AJ231" s="142"/>
      <c r="AK231" s="142"/>
      <c r="AL231" s="142"/>
      <c r="AM231" s="142"/>
      <c r="AN231" s="142"/>
      <c r="AO231" s="142"/>
      <c r="AP231" s="144"/>
      <c r="AQ231" s="144"/>
    </row>
    <row r="232" spans="2:46" s="81" customFormat="1" ht="18.75" x14ac:dyDescent="0.3">
      <c r="C232" s="90"/>
      <c r="D232" s="90"/>
      <c r="E232" s="90"/>
      <c r="F232" s="90"/>
      <c r="G232" s="90"/>
      <c r="H232" s="90"/>
      <c r="I232" s="90"/>
      <c r="P232" s="142"/>
      <c r="Q232" s="142"/>
      <c r="R232" s="142"/>
      <c r="S232" s="142"/>
      <c r="T232" s="142"/>
      <c r="U232" s="142"/>
      <c r="V232" s="142"/>
      <c r="W232" s="142"/>
      <c r="X232" s="142"/>
      <c r="Y232" s="142"/>
      <c r="Z232" s="142"/>
      <c r="AA232" s="142"/>
      <c r="AB232" s="142"/>
      <c r="AC232" s="143"/>
      <c r="AD232" s="143"/>
      <c r="AE232" s="143"/>
      <c r="AF232" s="143"/>
      <c r="AG232" s="143"/>
      <c r="AH232" s="143"/>
      <c r="AI232" s="143"/>
      <c r="AJ232" s="143"/>
      <c r="AK232" s="143"/>
      <c r="AL232" s="143"/>
      <c r="AM232" s="143"/>
      <c r="AN232" s="143"/>
      <c r="AO232" s="143"/>
      <c r="AP232" s="144"/>
      <c r="AQ232" s="144"/>
      <c r="AR232"/>
      <c r="AS232"/>
      <c r="AT232"/>
    </row>
    <row r="233" spans="2:46" s="81" customFormat="1" x14ac:dyDescent="0.25">
      <c r="L233" s="142"/>
      <c r="M233" s="142"/>
      <c r="N233" s="142"/>
      <c r="O233" s="142"/>
      <c r="P233" s="142"/>
      <c r="Q233" s="142"/>
      <c r="R233" s="142"/>
      <c r="S233" s="142"/>
      <c r="T233" s="142"/>
      <c r="U233" s="142"/>
      <c r="V233" s="142"/>
      <c r="W233" s="142"/>
      <c r="X233" s="142"/>
      <c r="Y233" s="142"/>
      <c r="Z233" s="142"/>
      <c r="AA233" s="142"/>
      <c r="AB233" s="142"/>
      <c r="AC233" s="143"/>
      <c r="AD233" s="143"/>
      <c r="AE233" s="143"/>
      <c r="AF233" s="143"/>
      <c r="AG233" s="143"/>
      <c r="AH233" s="143"/>
      <c r="AI233" s="143"/>
      <c r="AJ233" s="143"/>
      <c r="AK233" s="143"/>
      <c r="AL233" s="143"/>
      <c r="AM233" s="143"/>
      <c r="AN233" s="143"/>
      <c r="AO233" s="143"/>
      <c r="AP233" s="144"/>
      <c r="AQ233" s="144"/>
      <c r="AR233"/>
      <c r="AS233"/>
      <c r="AT233"/>
    </row>
    <row r="234" spans="2:46" s="81" customFormat="1" x14ac:dyDescent="0.25">
      <c r="L234" s="142"/>
      <c r="M234" s="142"/>
      <c r="N234" s="142"/>
      <c r="O234" s="142"/>
      <c r="P234" s="142"/>
      <c r="Q234" s="142"/>
      <c r="R234" s="142"/>
      <c r="S234" s="142"/>
      <c r="T234" s="142"/>
      <c r="U234" s="142"/>
      <c r="V234" s="142"/>
      <c r="W234" s="142"/>
      <c r="X234" s="142"/>
      <c r="Y234" s="142"/>
      <c r="Z234" s="142"/>
      <c r="AA234" s="142"/>
      <c r="AB234" s="142"/>
      <c r="AC234" s="143"/>
      <c r="AD234" s="143"/>
      <c r="AE234" s="143"/>
      <c r="AF234" s="143"/>
      <c r="AG234" s="143"/>
      <c r="AH234" s="143"/>
      <c r="AI234" s="143"/>
      <c r="AJ234" s="143"/>
      <c r="AK234" s="143"/>
      <c r="AL234" s="143"/>
      <c r="AM234" s="143"/>
      <c r="AN234" s="143"/>
      <c r="AO234" s="143"/>
      <c r="AP234" s="144"/>
      <c r="AQ234" s="144"/>
      <c r="AR234"/>
      <c r="AS234"/>
      <c r="AT234"/>
    </row>
    <row r="235" spans="2:46" s="81" customFormat="1" x14ac:dyDescent="0.25">
      <c r="L235" s="142"/>
      <c r="M235" s="142"/>
      <c r="N235" s="142"/>
      <c r="O235" s="142"/>
      <c r="P235" s="142"/>
      <c r="Q235" s="142"/>
      <c r="R235" s="142"/>
      <c r="S235" s="142"/>
      <c r="T235" s="142"/>
      <c r="U235" s="142"/>
      <c r="V235" s="142"/>
      <c r="W235" s="142"/>
      <c r="X235" s="142"/>
      <c r="Y235" s="142"/>
      <c r="Z235" s="142"/>
      <c r="AA235" s="142"/>
      <c r="AB235" s="142"/>
      <c r="AC235" s="143"/>
      <c r="AD235" s="143"/>
      <c r="AE235" s="143"/>
      <c r="AF235" s="143"/>
      <c r="AG235" s="143"/>
      <c r="AH235" s="143"/>
      <c r="AI235" s="143"/>
      <c r="AJ235" s="143"/>
      <c r="AK235" s="143"/>
      <c r="AL235" s="143"/>
      <c r="AM235" s="143"/>
      <c r="AN235" s="143"/>
      <c r="AO235" s="143"/>
      <c r="AP235" s="144"/>
      <c r="AQ235" s="144"/>
      <c r="AR235"/>
      <c r="AS235"/>
      <c r="AT235"/>
    </row>
    <row r="236" spans="2:46" s="81" customFormat="1" x14ac:dyDescent="0.25">
      <c r="L236" s="142"/>
      <c r="M236" s="142"/>
      <c r="N236" s="142"/>
      <c r="O236" s="142"/>
      <c r="P236" s="142"/>
      <c r="Q236" s="142"/>
      <c r="R236" s="142"/>
      <c r="S236" s="142"/>
      <c r="T236" s="142"/>
      <c r="U236" s="142"/>
      <c r="V236" s="142"/>
      <c r="W236" s="142"/>
      <c r="X236" s="142"/>
      <c r="Y236" s="142"/>
      <c r="Z236" s="142"/>
      <c r="AA236" s="142"/>
      <c r="AB236" s="142"/>
      <c r="AC236" s="143"/>
      <c r="AD236" s="143"/>
      <c r="AE236" s="143"/>
      <c r="AF236" s="143"/>
      <c r="AG236" s="143"/>
      <c r="AH236" s="143"/>
      <c r="AI236" s="143"/>
      <c r="AJ236" s="143"/>
      <c r="AK236" s="143"/>
      <c r="AL236" s="143"/>
      <c r="AM236" s="143"/>
      <c r="AN236" s="143"/>
      <c r="AO236" s="143"/>
      <c r="AP236" s="144"/>
      <c r="AQ236" s="144"/>
      <c r="AR236"/>
      <c r="AS236"/>
      <c r="AT236"/>
    </row>
    <row r="237" spans="2:46" s="81" customFormat="1" x14ac:dyDescent="0.25">
      <c r="L237" s="142"/>
      <c r="M237" s="142"/>
      <c r="N237" s="142"/>
      <c r="O237" s="142"/>
      <c r="P237" s="142"/>
      <c r="Q237" s="142"/>
      <c r="R237" s="142"/>
      <c r="S237" s="142"/>
      <c r="T237" s="142"/>
      <c r="U237" s="142"/>
      <c r="V237" s="142"/>
      <c r="W237" s="142"/>
      <c r="X237" s="142"/>
      <c r="Y237" s="142"/>
      <c r="Z237" s="142"/>
      <c r="AA237" s="142"/>
      <c r="AB237" s="142"/>
      <c r="AC237" s="143"/>
      <c r="AD237" s="143"/>
      <c r="AE237" s="143"/>
      <c r="AF237" s="143"/>
      <c r="AG237" s="143"/>
      <c r="AH237" s="143"/>
      <c r="AI237" s="143"/>
      <c r="AJ237" s="143"/>
      <c r="AK237" s="143"/>
      <c r="AL237" s="143"/>
      <c r="AM237" s="143"/>
      <c r="AN237" s="143"/>
      <c r="AO237" s="143"/>
      <c r="AP237" s="144"/>
      <c r="AQ237" s="144"/>
      <c r="AR237"/>
      <c r="AS237"/>
      <c r="AT237"/>
    </row>
    <row r="238" spans="2:46" s="81" customFormat="1" x14ac:dyDescent="0.25">
      <c r="L238" s="142"/>
      <c r="M238" s="142"/>
      <c r="N238" s="142"/>
      <c r="O238" s="142"/>
      <c r="P238" s="142"/>
      <c r="Q238" s="142"/>
      <c r="R238" s="142"/>
      <c r="S238" s="142"/>
      <c r="T238" s="142"/>
      <c r="U238" s="142"/>
      <c r="V238" s="142"/>
      <c r="W238" s="142"/>
      <c r="X238" s="142"/>
      <c r="Y238" s="142"/>
      <c r="Z238" s="142"/>
      <c r="AA238" s="142"/>
      <c r="AB238" s="142"/>
      <c r="AC238" s="143"/>
      <c r="AD238" s="143"/>
      <c r="AE238" s="143"/>
      <c r="AF238" s="143"/>
      <c r="AG238" s="143"/>
      <c r="AH238" s="143"/>
      <c r="AI238" s="143"/>
      <c r="AJ238" s="143"/>
      <c r="AK238" s="143"/>
      <c r="AL238" s="143"/>
      <c r="AM238" s="143"/>
      <c r="AN238" s="143"/>
      <c r="AO238" s="143"/>
      <c r="AP238" s="144"/>
      <c r="AQ238" s="144"/>
      <c r="AR238"/>
      <c r="AS238"/>
      <c r="AT238"/>
    </row>
    <row r="239" spans="2:46" s="81" customFormat="1" x14ac:dyDescent="0.25">
      <c r="L239" s="142"/>
      <c r="M239" s="142"/>
      <c r="N239" s="142"/>
      <c r="O239" s="142"/>
      <c r="P239" s="142"/>
      <c r="Q239" s="142"/>
      <c r="R239" s="142"/>
      <c r="S239" s="142"/>
      <c r="T239" s="142"/>
      <c r="U239" s="142"/>
      <c r="V239" s="142"/>
      <c r="W239" s="142"/>
      <c r="X239" s="142"/>
      <c r="Y239" s="142"/>
      <c r="Z239" s="142"/>
      <c r="AA239" s="142"/>
      <c r="AB239" s="142"/>
      <c r="AC239" s="143"/>
      <c r="AD239" s="143"/>
      <c r="AE239" s="143"/>
      <c r="AF239" s="143"/>
      <c r="AG239" s="143"/>
      <c r="AH239" s="143"/>
      <c r="AI239" s="143"/>
      <c r="AJ239" s="143"/>
      <c r="AK239" s="143"/>
      <c r="AL239" s="143"/>
      <c r="AM239" s="143"/>
      <c r="AN239" s="143"/>
      <c r="AO239" s="143"/>
      <c r="AP239" s="144"/>
      <c r="AQ239" s="144"/>
      <c r="AR239"/>
      <c r="AS239"/>
      <c r="AT239"/>
    </row>
    <row r="240" spans="2:46" s="81" customFormat="1" x14ac:dyDescent="0.25">
      <c r="L240" s="142"/>
      <c r="M240" s="142"/>
      <c r="N240" s="142"/>
      <c r="O240" s="142"/>
      <c r="P240" s="142"/>
      <c r="Q240" s="142"/>
      <c r="R240" s="142"/>
      <c r="S240" s="142"/>
      <c r="T240" s="142"/>
      <c r="U240" s="142"/>
      <c r="V240" s="142"/>
      <c r="W240" s="142"/>
      <c r="X240" s="142"/>
      <c r="Y240" s="142"/>
      <c r="Z240" s="142"/>
      <c r="AA240" s="142"/>
      <c r="AB240" s="142"/>
      <c r="AC240" s="143"/>
      <c r="AD240" s="143"/>
      <c r="AE240" s="143"/>
      <c r="AF240" s="143"/>
      <c r="AG240" s="143"/>
      <c r="AH240" s="143"/>
      <c r="AI240" s="143"/>
      <c r="AJ240" s="143"/>
      <c r="AK240" s="143"/>
      <c r="AL240" s="143"/>
      <c r="AM240" s="143"/>
      <c r="AN240" s="143"/>
      <c r="AO240" s="143"/>
      <c r="AP240" s="144"/>
      <c r="AQ240" s="144"/>
      <c r="AR240"/>
      <c r="AS240"/>
      <c r="AT240"/>
    </row>
    <row r="241" spans="12:46" s="81" customFormat="1" x14ac:dyDescent="0.25">
      <c r="L241" s="142"/>
      <c r="M241" s="142"/>
      <c r="N241" s="142"/>
      <c r="O241" s="142"/>
      <c r="P241" s="142"/>
      <c r="Q241" s="142"/>
      <c r="R241" s="142"/>
      <c r="S241" s="142"/>
      <c r="T241" s="142"/>
      <c r="U241" s="142"/>
      <c r="V241" s="142"/>
      <c r="W241" s="142"/>
      <c r="X241" s="142"/>
      <c r="Y241" s="142"/>
      <c r="Z241" s="142"/>
      <c r="AA241" s="142"/>
      <c r="AB241" s="142"/>
      <c r="AC241" s="143"/>
      <c r="AD241" s="143"/>
      <c r="AE241" s="143"/>
      <c r="AF241" s="143"/>
      <c r="AG241" s="143"/>
      <c r="AH241" s="143"/>
      <c r="AI241" s="143"/>
      <c r="AJ241" s="143"/>
      <c r="AK241" s="143"/>
      <c r="AL241" s="143"/>
      <c r="AM241" s="143"/>
      <c r="AN241" s="143"/>
      <c r="AO241" s="143"/>
      <c r="AP241" s="144"/>
      <c r="AQ241" s="144"/>
      <c r="AR241"/>
      <c r="AS241"/>
      <c r="AT241"/>
    </row>
    <row r="242" spans="12:46" s="81" customFormat="1" x14ac:dyDescent="0.25">
      <c r="L242" s="142"/>
      <c r="M242" s="142"/>
      <c r="N242" s="142"/>
      <c r="O242" s="142"/>
      <c r="P242" s="142"/>
      <c r="Q242" s="142"/>
      <c r="R242" s="142"/>
      <c r="S242" s="142"/>
      <c r="T242" s="142"/>
      <c r="U242" s="142"/>
      <c r="V242" s="142"/>
      <c r="W242" s="142"/>
      <c r="X242" s="142"/>
      <c r="Y242" s="142"/>
      <c r="Z242" s="142"/>
      <c r="AA242" s="142"/>
      <c r="AB242" s="142"/>
      <c r="AC242" s="143"/>
      <c r="AD242" s="143"/>
      <c r="AE242" s="143"/>
      <c r="AF242" s="143"/>
      <c r="AG242" s="143"/>
      <c r="AH242" s="143"/>
      <c r="AI242" s="143"/>
      <c r="AJ242" s="143"/>
      <c r="AK242" s="143"/>
      <c r="AL242" s="143"/>
      <c r="AM242" s="143"/>
      <c r="AN242" s="143"/>
      <c r="AO242" s="143"/>
      <c r="AP242" s="144"/>
      <c r="AQ242" s="144"/>
      <c r="AR242"/>
      <c r="AS242"/>
      <c r="AT242"/>
    </row>
    <row r="243" spans="12:46" s="81" customFormat="1" x14ac:dyDescent="0.25">
      <c r="L243" s="142"/>
      <c r="M243" s="142"/>
      <c r="N243" s="142"/>
      <c r="O243" s="142"/>
      <c r="P243" s="142"/>
      <c r="Q243" s="142"/>
      <c r="R243" s="142"/>
      <c r="S243" s="142"/>
      <c r="T243" s="142"/>
      <c r="U243" s="142"/>
      <c r="V243" s="142"/>
      <c r="W243" s="142"/>
      <c r="X243" s="142"/>
      <c r="Y243" s="142"/>
      <c r="Z243" s="142"/>
      <c r="AA243" s="142"/>
      <c r="AB243" s="142"/>
      <c r="AC243" s="143"/>
      <c r="AD243" s="143"/>
      <c r="AE243" s="143"/>
      <c r="AF243" s="143"/>
      <c r="AG243" s="143"/>
      <c r="AH243" s="143"/>
      <c r="AI243" s="143"/>
      <c r="AJ243" s="143"/>
      <c r="AK243" s="143"/>
      <c r="AL243" s="143"/>
      <c r="AM243" s="143"/>
      <c r="AN243" s="143"/>
      <c r="AO243" s="143"/>
      <c r="AP243" s="144"/>
      <c r="AQ243" s="144"/>
      <c r="AR243"/>
      <c r="AS243"/>
      <c r="AT243"/>
    </row>
    <row r="244" spans="12:46" s="81" customFormat="1" x14ac:dyDescent="0.25">
      <c r="L244" s="142"/>
      <c r="M244" s="142"/>
      <c r="N244" s="142"/>
      <c r="O244" s="142"/>
      <c r="P244" s="142"/>
      <c r="Q244" s="142"/>
      <c r="R244" s="142"/>
      <c r="S244" s="142"/>
      <c r="T244" s="142"/>
      <c r="U244" s="142"/>
      <c r="V244" s="142"/>
      <c r="W244" s="142"/>
      <c r="X244" s="142"/>
      <c r="Y244" s="142"/>
      <c r="Z244" s="142"/>
      <c r="AA244" s="142"/>
      <c r="AB244" s="142"/>
      <c r="AC244" s="143"/>
      <c r="AD244" s="143"/>
      <c r="AE244" s="143"/>
      <c r="AF244" s="143"/>
      <c r="AG244" s="143"/>
      <c r="AH244" s="143"/>
      <c r="AI244" s="143"/>
      <c r="AJ244" s="143"/>
      <c r="AK244" s="143"/>
      <c r="AL244" s="143"/>
      <c r="AM244" s="143"/>
      <c r="AN244" s="143"/>
      <c r="AO244" s="143"/>
      <c r="AP244" s="144"/>
      <c r="AQ244" s="144"/>
      <c r="AR244"/>
      <c r="AS244"/>
      <c r="AT244"/>
    </row>
    <row r="245" spans="12:46" s="81" customFormat="1" x14ac:dyDescent="0.25">
      <c r="L245" s="142"/>
      <c r="M245" s="142"/>
      <c r="N245" s="142"/>
      <c r="O245" s="142"/>
      <c r="P245" s="142"/>
      <c r="Q245" s="142"/>
      <c r="R245" s="142"/>
      <c r="S245" s="142"/>
      <c r="T245" s="142"/>
      <c r="U245" s="142"/>
      <c r="V245" s="142"/>
      <c r="W245" s="142"/>
      <c r="X245" s="142"/>
      <c r="Y245" s="142"/>
      <c r="Z245" s="142"/>
      <c r="AA245" s="142"/>
      <c r="AB245" s="142"/>
      <c r="AC245" s="143"/>
      <c r="AD245" s="143"/>
      <c r="AE245" s="143"/>
      <c r="AF245" s="143"/>
      <c r="AG245" s="143"/>
      <c r="AH245" s="143"/>
      <c r="AI245" s="143"/>
      <c r="AJ245" s="143"/>
      <c r="AK245" s="143"/>
      <c r="AL245" s="143"/>
      <c r="AM245" s="143"/>
      <c r="AN245" s="143"/>
      <c r="AO245" s="143"/>
      <c r="AP245" s="143"/>
      <c r="AQ245" s="143"/>
    </row>
    <row r="246" spans="12:46" s="81" customFormat="1" x14ac:dyDescent="0.25">
      <c r="L246" s="142"/>
      <c r="M246" s="142"/>
      <c r="N246" s="142"/>
      <c r="O246" s="142"/>
      <c r="P246" s="142"/>
      <c r="Q246" s="142"/>
      <c r="R246" s="142"/>
      <c r="S246" s="142"/>
      <c r="T246" s="142"/>
      <c r="U246" s="142"/>
      <c r="V246" s="142"/>
      <c r="W246" s="142"/>
      <c r="X246" s="142"/>
      <c r="Y246" s="142"/>
      <c r="Z246" s="142"/>
      <c r="AA246" s="142"/>
      <c r="AB246" s="142"/>
      <c r="AC246" s="143"/>
      <c r="AD246" s="143"/>
      <c r="AE246" s="143"/>
      <c r="AF246" s="143"/>
      <c r="AG246" s="143"/>
      <c r="AH246" s="143"/>
      <c r="AI246" s="143"/>
      <c r="AJ246" s="143"/>
      <c r="AK246" s="143"/>
      <c r="AL246" s="143"/>
      <c r="AM246" s="143"/>
      <c r="AN246" s="143"/>
      <c r="AO246" s="143"/>
      <c r="AP246" s="143"/>
      <c r="AQ246" s="143"/>
    </row>
    <row r="247" spans="12:46" s="81" customFormat="1" x14ac:dyDescent="0.25">
      <c r="L247" s="142"/>
      <c r="M247" s="142"/>
      <c r="N247" s="142"/>
      <c r="O247" s="142"/>
      <c r="P247" s="142"/>
      <c r="Q247" s="142"/>
      <c r="R247" s="142"/>
      <c r="S247" s="142"/>
      <c r="T247" s="142"/>
      <c r="U247" s="142"/>
      <c r="V247" s="142"/>
      <c r="W247" s="142"/>
      <c r="X247" s="142"/>
      <c r="Y247" s="142"/>
      <c r="Z247" s="142"/>
      <c r="AA247" s="142"/>
      <c r="AB247" s="142"/>
      <c r="AC247" s="143"/>
      <c r="AD247" s="143"/>
      <c r="AE247" s="143"/>
      <c r="AF247" s="143"/>
      <c r="AG247" s="143"/>
      <c r="AH247" s="143"/>
      <c r="AI247" s="143"/>
      <c r="AJ247" s="143"/>
      <c r="AK247" s="143"/>
      <c r="AL247" s="143"/>
      <c r="AM247" s="143"/>
      <c r="AN247" s="143"/>
      <c r="AO247" s="143"/>
      <c r="AP247" s="143"/>
      <c r="AQ247" s="143"/>
    </row>
    <row r="248" spans="12:46" s="81" customFormat="1" x14ac:dyDescent="0.25">
      <c r="L248" s="142"/>
      <c r="M248" s="142"/>
      <c r="N248" s="142"/>
      <c r="O248" s="142"/>
      <c r="P248" s="142"/>
      <c r="Q248" s="142"/>
      <c r="R248" s="142"/>
      <c r="S248" s="142"/>
      <c r="T248" s="142"/>
      <c r="U248" s="142"/>
      <c r="V248" s="142"/>
      <c r="W248" s="142"/>
      <c r="X248" s="142"/>
      <c r="Y248" s="142"/>
      <c r="Z248" s="142"/>
      <c r="AA248" s="142"/>
      <c r="AB248" s="142"/>
      <c r="AC248" s="143"/>
      <c r="AD248" s="143"/>
      <c r="AE248" s="143"/>
      <c r="AF248" s="143"/>
      <c r="AG248" s="143"/>
      <c r="AH248" s="143"/>
      <c r="AI248" s="143"/>
      <c r="AJ248" s="143"/>
      <c r="AK248" s="143"/>
      <c r="AL248" s="143"/>
      <c r="AM248" s="143"/>
      <c r="AN248" s="143"/>
      <c r="AO248" s="143"/>
      <c r="AP248" s="143"/>
      <c r="AQ248" s="143"/>
    </row>
    <row r="249" spans="12:46" s="81" customFormat="1" x14ac:dyDescent="0.25">
      <c r="L249" s="142"/>
      <c r="M249" s="142"/>
      <c r="N249" s="142"/>
      <c r="O249" s="142"/>
      <c r="P249" s="142"/>
      <c r="Q249" s="142"/>
      <c r="R249" s="142"/>
      <c r="S249" s="142"/>
      <c r="T249" s="142"/>
      <c r="U249" s="142"/>
      <c r="V249" s="142"/>
      <c r="W249" s="142"/>
      <c r="X249" s="142"/>
      <c r="Y249" s="142"/>
      <c r="Z249" s="142"/>
      <c r="AA249" s="142"/>
      <c r="AB249" s="142"/>
      <c r="AC249" s="143"/>
      <c r="AD249" s="143"/>
      <c r="AE249" s="143"/>
      <c r="AF249" s="143"/>
      <c r="AG249" s="143"/>
      <c r="AH249" s="143"/>
      <c r="AI249" s="143"/>
      <c r="AJ249" s="143"/>
      <c r="AK249" s="143"/>
      <c r="AL249" s="143"/>
      <c r="AM249" s="143"/>
      <c r="AN249" s="143"/>
      <c r="AO249" s="143"/>
      <c r="AP249" s="143"/>
      <c r="AQ249" s="143"/>
    </row>
    <row r="250" spans="12:46" s="81" customFormat="1" x14ac:dyDescent="0.25">
      <c r="L250" s="142"/>
      <c r="M250" s="142"/>
      <c r="N250" s="142"/>
      <c r="O250" s="142"/>
      <c r="P250" s="142"/>
      <c r="Q250" s="142"/>
      <c r="R250" s="142"/>
      <c r="S250" s="142"/>
      <c r="T250" s="142"/>
      <c r="U250" s="142"/>
      <c r="V250" s="142"/>
      <c r="W250" s="142"/>
      <c r="X250" s="142"/>
      <c r="Y250" s="142"/>
      <c r="Z250" s="142"/>
      <c r="AA250" s="142"/>
      <c r="AB250" s="142"/>
      <c r="AC250" s="143"/>
      <c r="AD250" s="143"/>
      <c r="AE250" s="143"/>
      <c r="AF250" s="143"/>
      <c r="AG250" s="143"/>
      <c r="AH250" s="143"/>
      <c r="AI250" s="143"/>
      <c r="AJ250" s="143"/>
      <c r="AK250" s="143"/>
      <c r="AL250" s="143"/>
      <c r="AM250" s="143"/>
      <c r="AN250" s="143"/>
      <c r="AO250" s="143"/>
      <c r="AP250" s="143"/>
      <c r="AQ250" s="143"/>
    </row>
    <row r="251" spans="12:46" s="81" customFormat="1" x14ac:dyDescent="0.25">
      <c r="L251" s="142"/>
      <c r="M251" s="142"/>
      <c r="N251" s="142"/>
      <c r="O251" s="142"/>
      <c r="P251" s="142"/>
      <c r="Q251" s="142"/>
      <c r="R251" s="142"/>
      <c r="S251" s="142"/>
      <c r="T251" s="142"/>
      <c r="U251" s="142"/>
      <c r="V251" s="142"/>
      <c r="W251" s="142"/>
      <c r="X251" s="142"/>
      <c r="Y251" s="142"/>
      <c r="Z251" s="142"/>
      <c r="AA251" s="142"/>
      <c r="AB251" s="142"/>
      <c r="AC251" s="143"/>
      <c r="AD251" s="143"/>
      <c r="AE251" s="143"/>
      <c r="AF251" s="143"/>
      <c r="AG251" s="143"/>
      <c r="AH251" s="143"/>
      <c r="AI251" s="143"/>
      <c r="AJ251" s="143"/>
      <c r="AK251" s="143"/>
      <c r="AL251" s="143"/>
      <c r="AM251" s="143"/>
      <c r="AN251" s="143"/>
      <c r="AO251" s="143"/>
      <c r="AP251" s="143"/>
      <c r="AQ251" s="143"/>
    </row>
    <row r="252" spans="12:46" s="81" customFormat="1" x14ac:dyDescent="0.25">
      <c r="L252" s="142"/>
      <c r="M252" s="142"/>
      <c r="N252" s="142"/>
      <c r="O252" s="142"/>
      <c r="P252" s="142"/>
      <c r="Q252" s="142"/>
      <c r="R252" s="142"/>
      <c r="S252" s="142"/>
      <c r="T252" s="142"/>
      <c r="U252" s="142"/>
      <c r="V252" s="142"/>
      <c r="W252" s="142"/>
      <c r="X252" s="142"/>
      <c r="Y252" s="142"/>
      <c r="Z252" s="142"/>
      <c r="AA252" s="142"/>
      <c r="AB252" s="142"/>
      <c r="AC252" s="143"/>
      <c r="AD252" s="143"/>
      <c r="AE252" s="143"/>
      <c r="AF252" s="143"/>
      <c r="AG252" s="143"/>
      <c r="AH252" s="143"/>
      <c r="AI252" s="143"/>
      <c r="AJ252" s="143"/>
      <c r="AK252" s="143"/>
      <c r="AL252" s="143"/>
      <c r="AM252" s="143"/>
      <c r="AN252" s="143"/>
      <c r="AO252" s="143"/>
      <c r="AP252" s="143"/>
      <c r="AQ252" s="143"/>
    </row>
    <row r="253" spans="12:46" s="81" customFormat="1" x14ac:dyDescent="0.25">
      <c r="L253" s="142"/>
      <c r="M253" s="142"/>
      <c r="N253" s="142"/>
      <c r="O253" s="142"/>
      <c r="P253" s="142"/>
      <c r="Q253" s="142"/>
      <c r="R253" s="142"/>
      <c r="S253" s="142"/>
      <c r="T253" s="142"/>
      <c r="U253" s="142"/>
      <c r="V253" s="142"/>
      <c r="W253" s="142"/>
      <c r="X253" s="142"/>
      <c r="Y253" s="142"/>
      <c r="Z253" s="142"/>
      <c r="AA253" s="142"/>
      <c r="AB253" s="142"/>
      <c r="AC253" s="143"/>
      <c r="AD253" s="143"/>
      <c r="AE253" s="143"/>
      <c r="AF253" s="143"/>
      <c r="AG253" s="143"/>
      <c r="AH253" s="143"/>
      <c r="AI253" s="143"/>
      <c r="AJ253" s="143"/>
      <c r="AK253" s="143"/>
      <c r="AL253" s="143"/>
      <c r="AM253" s="143"/>
      <c r="AN253" s="143"/>
      <c r="AO253" s="143"/>
      <c r="AP253" s="143"/>
      <c r="AQ253" s="143"/>
    </row>
    <row r="254" spans="12:46" s="81" customFormat="1" x14ac:dyDescent="0.25">
      <c r="L254" s="142"/>
      <c r="M254" s="142"/>
      <c r="N254" s="142"/>
      <c r="O254" s="142"/>
      <c r="P254" s="142"/>
      <c r="Q254" s="142"/>
      <c r="R254" s="142"/>
      <c r="S254" s="142"/>
      <c r="T254" s="142"/>
      <c r="U254" s="142"/>
      <c r="V254" s="142"/>
      <c r="W254" s="142"/>
      <c r="X254" s="142"/>
      <c r="Y254" s="142"/>
      <c r="Z254" s="142"/>
      <c r="AA254" s="142"/>
      <c r="AB254" s="142"/>
      <c r="AC254" s="143"/>
      <c r="AD254" s="143"/>
      <c r="AE254" s="143"/>
      <c r="AF254" s="143"/>
      <c r="AG254" s="143"/>
      <c r="AH254" s="143"/>
      <c r="AI254" s="143"/>
      <c r="AJ254" s="143"/>
      <c r="AK254" s="143"/>
      <c r="AL254" s="143"/>
      <c r="AM254" s="143"/>
      <c r="AN254" s="143"/>
      <c r="AO254" s="143"/>
      <c r="AP254" s="143"/>
      <c r="AQ254" s="143"/>
    </row>
    <row r="255" spans="12:46" s="81" customFormat="1" x14ac:dyDescent="0.25">
      <c r="L255" s="142"/>
      <c r="M255" s="142"/>
      <c r="N255" s="142"/>
      <c r="O255" s="142"/>
      <c r="P255" s="142"/>
      <c r="Q255" s="142"/>
      <c r="R255" s="142"/>
      <c r="S255" s="142"/>
      <c r="T255" s="142"/>
      <c r="U255" s="142"/>
      <c r="V255" s="142"/>
      <c r="W255" s="142"/>
      <c r="X255" s="142"/>
      <c r="Y255" s="142"/>
      <c r="Z255" s="142"/>
      <c r="AA255" s="142"/>
      <c r="AB255" s="142"/>
      <c r="AC255" s="143"/>
      <c r="AD255" s="143"/>
      <c r="AE255" s="143"/>
      <c r="AF255" s="143"/>
      <c r="AG255" s="143"/>
      <c r="AH255" s="143"/>
      <c r="AI255" s="143"/>
      <c r="AJ255" s="143"/>
      <c r="AK255" s="143"/>
      <c r="AL255" s="143"/>
      <c r="AM255" s="143"/>
      <c r="AN255" s="143"/>
      <c r="AO255" s="143"/>
      <c r="AP255" s="143"/>
      <c r="AQ255" s="143"/>
    </row>
    <row r="256" spans="12:46" s="81" customFormat="1" x14ac:dyDescent="0.25">
      <c r="L256" s="142"/>
      <c r="M256" s="142"/>
      <c r="N256" s="142"/>
      <c r="O256" s="142"/>
      <c r="P256" s="142"/>
      <c r="Q256" s="142"/>
      <c r="R256" s="142"/>
      <c r="S256" s="142"/>
      <c r="T256" s="142"/>
      <c r="U256" s="142"/>
      <c r="V256" s="142"/>
      <c r="W256" s="142"/>
      <c r="X256" s="142"/>
      <c r="Y256" s="142"/>
      <c r="Z256" s="142"/>
      <c r="AA256" s="142"/>
      <c r="AB256" s="142"/>
      <c r="AC256" s="143"/>
      <c r="AD256" s="143"/>
      <c r="AE256" s="143"/>
      <c r="AF256" s="143"/>
      <c r="AG256" s="143"/>
      <c r="AH256" s="143"/>
      <c r="AI256" s="143"/>
      <c r="AJ256" s="143"/>
      <c r="AK256" s="143"/>
      <c r="AL256" s="143"/>
      <c r="AM256" s="143"/>
      <c r="AN256" s="143"/>
      <c r="AO256" s="143"/>
      <c r="AP256" s="143"/>
      <c r="AQ256" s="143"/>
    </row>
    <row r="257" spans="12:43" s="81" customFormat="1" x14ac:dyDescent="0.25">
      <c r="L257" s="142"/>
      <c r="M257" s="142"/>
      <c r="N257" s="142"/>
      <c r="O257" s="142"/>
      <c r="P257" s="142"/>
      <c r="Q257" s="142"/>
      <c r="R257" s="142"/>
      <c r="S257" s="142"/>
      <c r="T257" s="142"/>
      <c r="U257" s="142"/>
      <c r="V257" s="142"/>
      <c r="W257" s="142"/>
      <c r="X257" s="142"/>
      <c r="Y257" s="142"/>
      <c r="Z257" s="142"/>
      <c r="AA257" s="142"/>
      <c r="AB257" s="142"/>
      <c r="AC257" s="143"/>
      <c r="AD257" s="143"/>
      <c r="AE257" s="143"/>
      <c r="AF257" s="143"/>
      <c r="AG257" s="143"/>
      <c r="AH257" s="143"/>
      <c r="AI257" s="143"/>
      <c r="AJ257" s="143"/>
      <c r="AK257" s="143"/>
      <c r="AL257" s="143"/>
      <c r="AM257" s="143"/>
      <c r="AN257" s="143"/>
      <c r="AO257" s="143"/>
      <c r="AP257" s="143"/>
      <c r="AQ257" s="143"/>
    </row>
    <row r="258" spans="12:43" s="81" customFormat="1" x14ac:dyDescent="0.25">
      <c r="L258" s="142"/>
      <c r="M258" s="142"/>
      <c r="N258" s="142"/>
      <c r="O258" s="142"/>
      <c r="P258" s="142"/>
      <c r="Q258" s="142"/>
      <c r="R258" s="142"/>
      <c r="S258" s="142"/>
      <c r="T258" s="142"/>
      <c r="U258" s="142"/>
      <c r="V258" s="142"/>
      <c r="W258" s="142"/>
      <c r="X258" s="142"/>
      <c r="Y258" s="142"/>
      <c r="Z258" s="142"/>
      <c r="AA258" s="142"/>
      <c r="AB258" s="142"/>
      <c r="AC258" s="143"/>
      <c r="AD258" s="143"/>
      <c r="AE258" s="143"/>
      <c r="AF258" s="143"/>
      <c r="AG258" s="143"/>
      <c r="AH258" s="143"/>
      <c r="AI258" s="143"/>
      <c r="AJ258" s="143"/>
      <c r="AK258" s="143"/>
      <c r="AL258" s="143"/>
      <c r="AM258" s="143"/>
      <c r="AN258" s="143"/>
      <c r="AO258" s="143"/>
      <c r="AP258" s="143"/>
      <c r="AQ258" s="143"/>
    </row>
    <row r="259" spans="12:43" s="81" customFormat="1" x14ac:dyDescent="0.25">
      <c r="L259" s="142"/>
      <c r="M259" s="142"/>
      <c r="N259" s="142"/>
      <c r="O259" s="142"/>
      <c r="P259" s="142"/>
      <c r="Q259" s="142"/>
      <c r="R259" s="142"/>
      <c r="S259" s="142"/>
      <c r="T259" s="142"/>
      <c r="U259" s="142"/>
      <c r="V259" s="142"/>
      <c r="W259" s="142"/>
      <c r="X259" s="142"/>
      <c r="Y259" s="142"/>
      <c r="Z259" s="142"/>
      <c r="AA259" s="142"/>
      <c r="AB259" s="142"/>
      <c r="AC259" s="143"/>
      <c r="AD259" s="143"/>
      <c r="AE259" s="143"/>
      <c r="AF259" s="143"/>
      <c r="AG259" s="143"/>
      <c r="AH259" s="143"/>
      <c r="AI259" s="143"/>
      <c r="AJ259" s="143"/>
      <c r="AK259" s="143"/>
      <c r="AL259" s="143"/>
      <c r="AM259" s="143"/>
      <c r="AN259" s="143"/>
      <c r="AO259" s="143"/>
      <c r="AP259" s="143"/>
      <c r="AQ259" s="143"/>
    </row>
    <row r="260" spans="12:43" s="81" customFormat="1" x14ac:dyDescent="0.25">
      <c r="L260" s="142"/>
      <c r="M260" s="142"/>
      <c r="N260" s="142"/>
      <c r="O260" s="142"/>
      <c r="P260" s="142"/>
      <c r="Q260" s="142"/>
      <c r="R260" s="142"/>
      <c r="S260" s="142"/>
      <c r="T260" s="142"/>
      <c r="U260" s="142"/>
      <c r="V260" s="142"/>
      <c r="W260" s="142"/>
      <c r="X260" s="142"/>
      <c r="Y260" s="142"/>
      <c r="Z260" s="142"/>
      <c r="AA260" s="142"/>
      <c r="AB260" s="142"/>
      <c r="AC260" s="143"/>
      <c r="AD260" s="143"/>
      <c r="AE260" s="143"/>
      <c r="AF260" s="143"/>
      <c r="AG260" s="143"/>
      <c r="AH260" s="143"/>
      <c r="AI260" s="143"/>
      <c r="AJ260" s="143"/>
      <c r="AK260" s="143"/>
      <c r="AL260" s="143"/>
      <c r="AM260" s="143"/>
      <c r="AN260" s="143"/>
      <c r="AO260" s="143"/>
      <c r="AP260" s="143"/>
      <c r="AQ260" s="143"/>
    </row>
    <row r="261" spans="12:43" s="81" customFormat="1" x14ac:dyDescent="0.25">
      <c r="L261" s="142"/>
      <c r="M261" s="142"/>
      <c r="N261" s="142"/>
      <c r="O261" s="142"/>
      <c r="P261" s="142"/>
      <c r="Q261" s="142"/>
      <c r="R261" s="142"/>
      <c r="S261" s="142"/>
      <c r="T261" s="142"/>
      <c r="U261" s="142"/>
      <c r="V261" s="142"/>
      <c r="W261" s="142"/>
      <c r="X261" s="142"/>
      <c r="Y261" s="142"/>
      <c r="Z261" s="142"/>
      <c r="AA261" s="142"/>
      <c r="AB261" s="142"/>
      <c r="AC261" s="143"/>
      <c r="AD261" s="143"/>
      <c r="AE261" s="143"/>
      <c r="AF261" s="143"/>
      <c r="AG261" s="143"/>
      <c r="AH261" s="143"/>
      <c r="AI261" s="143"/>
      <c r="AJ261" s="143"/>
      <c r="AK261" s="143"/>
      <c r="AL261" s="143"/>
      <c r="AM261" s="143"/>
      <c r="AN261" s="143"/>
      <c r="AO261" s="143"/>
      <c r="AP261" s="143"/>
      <c r="AQ261" s="143"/>
    </row>
    <row r="262" spans="12:43" s="81" customFormat="1" x14ac:dyDescent="0.25">
      <c r="L262" s="142"/>
      <c r="M262" s="142"/>
      <c r="N262" s="142"/>
      <c r="O262" s="142"/>
      <c r="P262" s="142"/>
      <c r="Q262" s="142"/>
      <c r="R262" s="142"/>
      <c r="S262" s="142"/>
      <c r="T262" s="142"/>
      <c r="U262" s="142"/>
      <c r="V262" s="142"/>
      <c r="W262" s="142"/>
      <c r="X262" s="142"/>
      <c r="Y262" s="142"/>
      <c r="Z262" s="142"/>
      <c r="AA262" s="142"/>
      <c r="AB262" s="142"/>
      <c r="AC262" s="143"/>
      <c r="AD262" s="143"/>
      <c r="AE262" s="143"/>
      <c r="AF262" s="143"/>
      <c r="AG262" s="143"/>
      <c r="AH262" s="143"/>
      <c r="AI262" s="143"/>
      <c r="AJ262" s="143"/>
      <c r="AK262" s="143"/>
      <c r="AL262" s="143"/>
      <c r="AM262" s="143"/>
      <c r="AN262" s="143"/>
      <c r="AO262" s="143"/>
      <c r="AP262" s="143"/>
      <c r="AQ262" s="143"/>
    </row>
    <row r="263" spans="12:43" s="81" customFormat="1" x14ac:dyDescent="0.25">
      <c r="L263" s="142"/>
      <c r="M263" s="142"/>
      <c r="N263" s="142"/>
      <c r="O263" s="142"/>
      <c r="P263" s="142"/>
      <c r="Q263" s="142"/>
      <c r="R263" s="142"/>
      <c r="S263" s="142"/>
      <c r="T263" s="142"/>
      <c r="U263" s="142"/>
      <c r="V263" s="142"/>
      <c r="W263" s="142"/>
      <c r="X263" s="142"/>
      <c r="Y263" s="142"/>
      <c r="Z263" s="142"/>
      <c r="AA263" s="142"/>
      <c r="AB263" s="142"/>
      <c r="AC263" s="143"/>
      <c r="AD263" s="143"/>
      <c r="AE263" s="143"/>
      <c r="AF263" s="143"/>
      <c r="AG263" s="143"/>
      <c r="AH263" s="143"/>
      <c r="AI263" s="143"/>
      <c r="AJ263" s="143"/>
      <c r="AK263" s="143"/>
      <c r="AL263" s="143"/>
      <c r="AM263" s="143"/>
      <c r="AN263" s="143"/>
      <c r="AO263" s="143"/>
      <c r="AP263" s="143"/>
      <c r="AQ263" s="143"/>
    </row>
    <row r="264" spans="12:43" s="81" customFormat="1" x14ac:dyDescent="0.25">
      <c r="L264" s="142"/>
      <c r="M264" s="142"/>
      <c r="N264" s="142"/>
      <c r="O264" s="142"/>
      <c r="P264" s="142"/>
      <c r="Q264" s="142"/>
      <c r="R264" s="142"/>
      <c r="S264" s="142"/>
      <c r="T264" s="142"/>
      <c r="U264" s="142"/>
      <c r="V264" s="142"/>
      <c r="W264" s="142"/>
      <c r="X264" s="142"/>
      <c r="Y264" s="142"/>
      <c r="Z264" s="142"/>
      <c r="AA264" s="142"/>
      <c r="AB264" s="142"/>
      <c r="AC264" s="143"/>
      <c r="AD264" s="143"/>
      <c r="AE264" s="143"/>
      <c r="AF264" s="143"/>
      <c r="AG264" s="143"/>
      <c r="AH264" s="143"/>
      <c r="AI264" s="143"/>
      <c r="AJ264" s="143"/>
      <c r="AK264" s="143"/>
      <c r="AL264" s="143"/>
      <c r="AM264" s="143"/>
      <c r="AN264" s="143"/>
      <c r="AO264" s="143"/>
      <c r="AP264" s="143"/>
      <c r="AQ264" s="143"/>
    </row>
    <row r="265" spans="12:43" s="81" customFormat="1" x14ac:dyDescent="0.25">
      <c r="L265" s="142"/>
      <c r="M265" s="142"/>
      <c r="N265" s="142"/>
      <c r="O265" s="142"/>
      <c r="P265" s="142"/>
      <c r="Q265" s="142"/>
      <c r="R265" s="142"/>
      <c r="S265" s="142"/>
      <c r="T265" s="142"/>
      <c r="U265" s="142"/>
      <c r="V265" s="142"/>
      <c r="W265" s="142"/>
      <c r="X265" s="142"/>
      <c r="Y265" s="142"/>
      <c r="Z265" s="142"/>
      <c r="AA265" s="142"/>
      <c r="AB265" s="142"/>
      <c r="AC265" s="143"/>
      <c r="AD265" s="143"/>
      <c r="AE265" s="143"/>
      <c r="AF265" s="143"/>
      <c r="AG265" s="143"/>
      <c r="AH265" s="143"/>
      <c r="AI265" s="143"/>
      <c r="AJ265" s="143"/>
      <c r="AK265" s="143"/>
      <c r="AL265" s="143"/>
      <c r="AM265" s="143"/>
      <c r="AN265" s="143"/>
      <c r="AO265" s="143"/>
      <c r="AP265" s="143"/>
      <c r="AQ265" s="143"/>
    </row>
    <row r="266" spans="12:43" s="81" customFormat="1" x14ac:dyDescent="0.25">
      <c r="L266" s="142"/>
      <c r="M266" s="142"/>
      <c r="N266" s="142"/>
      <c r="O266" s="142"/>
      <c r="P266" s="142"/>
      <c r="Q266" s="142"/>
      <c r="R266" s="142"/>
      <c r="S266" s="142"/>
      <c r="T266" s="142"/>
      <c r="U266" s="142"/>
      <c r="V266" s="142"/>
      <c r="W266" s="142"/>
      <c r="X266" s="142"/>
      <c r="Y266" s="142"/>
      <c r="Z266" s="142"/>
      <c r="AA266" s="142"/>
      <c r="AB266" s="142"/>
      <c r="AC266" s="143"/>
      <c r="AD266" s="143"/>
      <c r="AE266" s="143"/>
      <c r="AF266" s="143"/>
      <c r="AG266" s="143"/>
      <c r="AH266" s="143"/>
      <c r="AI266" s="143"/>
      <c r="AJ266" s="143"/>
      <c r="AK266" s="143"/>
      <c r="AL266" s="143"/>
      <c r="AM266" s="143"/>
      <c r="AN266" s="143"/>
      <c r="AO266" s="143"/>
      <c r="AP266" s="143"/>
      <c r="AQ266" s="143"/>
    </row>
    <row r="267" spans="12:43" s="81" customFormat="1" x14ac:dyDescent="0.25">
      <c r="L267" s="142"/>
      <c r="M267" s="142"/>
      <c r="N267" s="142"/>
      <c r="O267" s="142"/>
      <c r="P267" s="142"/>
      <c r="Q267" s="142"/>
      <c r="R267" s="142"/>
      <c r="S267" s="142"/>
      <c r="T267" s="142"/>
      <c r="U267" s="142"/>
      <c r="V267" s="142"/>
      <c r="W267" s="142"/>
      <c r="X267" s="142"/>
      <c r="Y267" s="142"/>
      <c r="Z267" s="142"/>
      <c r="AA267" s="142"/>
      <c r="AB267" s="142"/>
      <c r="AC267" s="143"/>
      <c r="AD267" s="143"/>
      <c r="AE267" s="143"/>
      <c r="AF267" s="143"/>
      <c r="AG267" s="143"/>
      <c r="AH267" s="143"/>
      <c r="AI267" s="143"/>
      <c r="AJ267" s="143"/>
      <c r="AK267" s="143"/>
      <c r="AL267" s="143"/>
      <c r="AM267" s="143"/>
      <c r="AN267" s="143"/>
      <c r="AO267" s="143"/>
      <c r="AP267" s="143"/>
      <c r="AQ267" s="143"/>
    </row>
  </sheetData>
  <sheetProtection selectLockedCells="1"/>
  <protectedRanges>
    <protectedRange sqref="D108" name="Range12_2"/>
    <protectedRange sqref="C117:G121 F135 F161:F162 G123 C123:E123 F148 C125:D136 E157:F157 E135:E136 F139:F143 F153 E152:F152 E158:E162 E125:G125 D109 C109:C114 F114 D114 C139:D162 E139:E146 F145:F146 G126:H133 F150:F151 E148:E151 E147:F147 E153:E156 F155:F156 F158 G134:G141 G144:G157 G160:G162" name="Range13_2"/>
    <protectedRange sqref="G114" name="Range14_2"/>
    <protectedRange sqref="F123" name="Range15_2"/>
    <protectedRange sqref="F136" name="Range16_2"/>
    <protectedRange sqref="F144" name="Range17_2"/>
    <protectedRange sqref="F144" name="Range18_2"/>
    <protectedRange sqref="F149" name="Range19_2"/>
    <protectedRange sqref="F154" name="Range20_2"/>
    <protectedRange sqref="F159:F160" name="Range21_2"/>
    <protectedRange sqref="F126" name="Range13"/>
    <protectedRange sqref="G85 D85:F86 I85:I86 G86:H86" name="Range6"/>
    <protectedRange sqref="D66:D69 D104:D107" name="Range12"/>
    <protectedRange sqref="D110:D113" name="Range13_1"/>
    <protectedRange sqref="C137:F138" name="Range13_3"/>
    <protectedRange sqref="F109:G113" name="Range13_1_1"/>
    <protectedRange sqref="G142:G143" name="Range13_4"/>
    <protectedRange sqref="G158:G159" name="Range13_5"/>
  </protectedRanges>
  <mergeCells count="4">
    <mergeCell ref="I104:J104"/>
    <mergeCell ref="I66:J66"/>
    <mergeCell ref="L182:M182"/>
    <mergeCell ref="L181:M181"/>
  </mergeCells>
  <phoneticPr fontId="16" type="noConversion"/>
  <printOptions horizontalCentered="1"/>
  <pageMargins left="0.23622047244094491" right="0.15748031496062992" top="0.54" bottom="0.35433070866141736" header="0.31496062992125984" footer="0.15748031496062992"/>
  <pageSetup paperSize="9" scale="70" fitToHeight="3" orientation="portrait" r:id="rId1"/>
  <headerFooter>
    <oddFooter>&amp;R&amp;F
&amp;D</oddFooter>
  </headerFooter>
  <rowBreaks count="2" manualBreakCount="2">
    <brk id="97" min="1" max="10" man="1"/>
    <brk id="162" min="1" max="10"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67"/>
  <sheetViews>
    <sheetView zoomScale="75" zoomScaleNormal="75" workbookViewId="0">
      <pane ySplit="2" topLeftCell="A176" activePane="bottomLeft" state="frozen"/>
      <selection pane="bottomLeft" activeCell="E185" sqref="E185"/>
    </sheetView>
  </sheetViews>
  <sheetFormatPr defaultRowHeight="15" x14ac:dyDescent="0.25"/>
  <cols>
    <col min="1" max="1" width="0.85546875" style="81" customWidth="1"/>
    <col min="2" max="2" width="2.42578125" style="81" customWidth="1"/>
    <col min="3" max="3" width="30.28515625" customWidth="1"/>
    <col min="4" max="4" width="13.42578125" customWidth="1"/>
    <col min="5" max="5" width="14" customWidth="1"/>
    <col min="6" max="6" width="14.7109375" customWidth="1"/>
    <col min="7" max="7" width="14.28515625" customWidth="1"/>
    <col min="8" max="8" width="14.7109375" customWidth="1"/>
    <col min="9" max="9" width="15.5703125" customWidth="1"/>
    <col min="10" max="10" width="13.28515625" customWidth="1"/>
    <col min="11" max="11" width="2.28515625" customWidth="1"/>
    <col min="12" max="12" width="8" style="89" customWidth="1"/>
    <col min="13" max="13" width="13.28515625" style="89" customWidth="1"/>
    <col min="14" max="14" width="11.7109375" style="89" customWidth="1"/>
    <col min="15" max="15" width="12.42578125" style="89" customWidth="1"/>
    <col min="16" max="16" width="17.5703125" style="89" customWidth="1"/>
    <col min="17" max="17" width="12" style="89" customWidth="1"/>
    <col min="18" max="28" width="12" style="89" hidden="1" customWidth="1"/>
    <col min="29" max="30" width="12" style="81" hidden="1" customWidth="1"/>
    <col min="31" max="41" width="9.140625" style="81"/>
  </cols>
  <sheetData>
    <row r="1" spans="1:41" ht="15.75" x14ac:dyDescent="0.25">
      <c r="B1" s="83"/>
      <c r="C1" s="132"/>
      <c r="D1" s="110" t="s">
        <v>128</v>
      </c>
      <c r="E1" s="110" t="s">
        <v>131</v>
      </c>
      <c r="F1" s="110" t="s">
        <v>109</v>
      </c>
      <c r="G1" s="110" t="s">
        <v>230</v>
      </c>
      <c r="H1" s="110"/>
      <c r="I1" s="83"/>
      <c r="J1" s="92"/>
      <c r="K1" s="92"/>
    </row>
    <row r="2" spans="1:41" ht="15.75" x14ac:dyDescent="0.25">
      <c r="B2" s="212"/>
      <c r="C2" s="213" t="s">
        <v>129</v>
      </c>
      <c r="D2" s="214">
        <f>E218</f>
        <v>1737.75</v>
      </c>
      <c r="E2" s="214">
        <f>E220</f>
        <v>1353.1818181818182</v>
      </c>
      <c r="F2" s="215">
        <f>E221</f>
        <v>0.64687324745296659</v>
      </c>
      <c r="G2" s="216">
        <f>E222</f>
        <v>1.3095636774317325</v>
      </c>
      <c r="H2" s="217" t="s">
        <v>130</v>
      </c>
      <c r="I2" s="212"/>
      <c r="J2" s="218"/>
      <c r="K2" s="218"/>
    </row>
    <row r="3" spans="1:41" x14ac:dyDescent="0.25">
      <c r="B3" s="83"/>
      <c r="C3" s="133"/>
      <c r="D3" s="83"/>
      <c r="E3" s="83"/>
      <c r="F3" s="83"/>
      <c r="G3" s="83"/>
      <c r="H3" s="83"/>
      <c r="I3" s="83"/>
      <c r="J3" s="83"/>
      <c r="K3" s="83"/>
    </row>
    <row r="4" spans="1:41" ht="20.25" x14ac:dyDescent="0.3">
      <c r="B4" s="83"/>
      <c r="C4" s="134" t="s">
        <v>142</v>
      </c>
      <c r="D4" s="91"/>
      <c r="E4" s="83"/>
      <c r="G4" s="91"/>
      <c r="H4" s="91"/>
      <c r="I4" s="91"/>
      <c r="J4" s="91"/>
      <c r="K4" s="91"/>
    </row>
    <row r="5" spans="1:41" ht="20.25" x14ac:dyDescent="0.3">
      <c r="B5" s="83"/>
      <c r="D5" s="91"/>
      <c r="F5" s="122"/>
      <c r="G5" s="91"/>
      <c r="H5" s="91"/>
      <c r="I5" s="91"/>
      <c r="J5" s="91"/>
      <c r="K5" s="91"/>
    </row>
    <row r="6" spans="1:41" ht="18" x14ac:dyDescent="0.25">
      <c r="B6" s="83"/>
      <c r="C6" s="135" t="s">
        <v>0</v>
      </c>
      <c r="D6" s="91"/>
      <c r="E6" s="91"/>
      <c r="F6" s="91"/>
      <c r="G6" s="91"/>
      <c r="H6" s="91"/>
      <c r="I6" s="91"/>
      <c r="J6" s="91"/>
      <c r="K6" s="91"/>
    </row>
    <row r="7" spans="1:41" x14ac:dyDescent="0.25">
      <c r="B7" s="83"/>
      <c r="C7" s="136" t="s">
        <v>146</v>
      </c>
      <c r="D7" s="91"/>
      <c r="E7" s="91"/>
      <c r="F7" s="91"/>
      <c r="G7" s="91"/>
      <c r="H7" s="91"/>
      <c r="I7" s="91"/>
      <c r="J7" s="91"/>
      <c r="K7" s="91"/>
    </row>
    <row r="8" spans="1:41" x14ac:dyDescent="0.25">
      <c r="B8" s="83"/>
      <c r="C8" s="138" t="s">
        <v>111</v>
      </c>
      <c r="D8" s="91"/>
      <c r="E8" s="91"/>
      <c r="F8" s="91"/>
      <c r="G8" s="91"/>
      <c r="H8" s="91"/>
      <c r="I8" s="91"/>
      <c r="J8" s="91"/>
      <c r="K8" s="91"/>
    </row>
    <row r="9" spans="1:41" x14ac:dyDescent="0.25">
      <c r="B9" s="83"/>
      <c r="C9" s="138" t="s">
        <v>112</v>
      </c>
      <c r="D9" s="91"/>
      <c r="E9" s="91"/>
      <c r="F9" s="91"/>
      <c r="G9" s="91"/>
      <c r="H9" s="91"/>
      <c r="I9" s="91"/>
      <c r="J9" s="91"/>
      <c r="K9" s="91"/>
    </row>
    <row r="10" spans="1:41" x14ac:dyDescent="0.25">
      <c r="B10" s="83"/>
      <c r="C10" s="138" t="s">
        <v>193</v>
      </c>
      <c r="D10" s="91"/>
      <c r="E10" s="91"/>
      <c r="F10" s="91"/>
      <c r="G10" s="91"/>
      <c r="H10" s="91"/>
      <c r="I10" s="91"/>
      <c r="J10" s="91"/>
      <c r="K10" s="91"/>
    </row>
    <row r="11" spans="1:41" x14ac:dyDescent="0.25">
      <c r="B11" s="83"/>
      <c r="C11" s="138" t="s">
        <v>113</v>
      </c>
      <c r="D11" s="91"/>
      <c r="E11" s="91"/>
      <c r="F11" s="91"/>
      <c r="G11" s="91"/>
      <c r="H11" s="91"/>
      <c r="I11" s="91"/>
      <c r="J11" s="91"/>
      <c r="K11" s="91"/>
    </row>
    <row r="12" spans="1:41" s="62" customFormat="1" x14ac:dyDescent="0.25">
      <c r="A12" s="88"/>
      <c r="B12" s="113"/>
      <c r="C12" s="138" t="s">
        <v>114</v>
      </c>
      <c r="D12" s="91"/>
      <c r="E12" s="91"/>
      <c r="F12" s="91"/>
      <c r="G12" s="91"/>
      <c r="H12" s="91"/>
      <c r="I12" s="91"/>
      <c r="J12" s="91"/>
      <c r="K12" s="91"/>
      <c r="L12" s="89"/>
      <c r="M12" s="89"/>
      <c r="N12" s="89"/>
      <c r="O12" s="89"/>
      <c r="P12" s="89"/>
      <c r="Q12" s="89"/>
      <c r="R12" s="89"/>
      <c r="S12" s="89"/>
      <c r="T12" s="89"/>
      <c r="U12" s="89"/>
      <c r="V12" s="89"/>
      <c r="W12" s="89"/>
      <c r="X12" s="89"/>
      <c r="Y12" s="89"/>
      <c r="Z12" s="89"/>
      <c r="AA12" s="89"/>
      <c r="AB12" s="89"/>
      <c r="AC12" s="88"/>
      <c r="AD12" s="88"/>
      <c r="AE12" s="88"/>
      <c r="AF12" s="88"/>
      <c r="AG12" s="88"/>
      <c r="AH12" s="88"/>
      <c r="AI12" s="88"/>
      <c r="AJ12" s="88"/>
      <c r="AK12" s="88"/>
      <c r="AL12" s="88"/>
      <c r="AM12" s="88"/>
      <c r="AN12" s="88"/>
      <c r="AO12" s="88"/>
    </row>
    <row r="13" spans="1:41" s="62" customFormat="1" x14ac:dyDescent="0.25">
      <c r="A13" s="88"/>
      <c r="B13" s="113"/>
      <c r="C13" s="137"/>
      <c r="D13" s="91"/>
      <c r="E13" s="91"/>
      <c r="F13" s="91"/>
      <c r="G13" s="91"/>
      <c r="H13" s="91"/>
      <c r="I13" s="91"/>
      <c r="J13" s="91"/>
      <c r="K13" s="91"/>
      <c r="L13" s="89"/>
      <c r="M13" s="89"/>
      <c r="N13" s="89"/>
      <c r="O13" s="89"/>
      <c r="P13" s="89"/>
      <c r="Q13" s="89"/>
      <c r="R13" s="89"/>
      <c r="S13" s="89"/>
      <c r="T13" s="89"/>
      <c r="U13" s="89"/>
      <c r="V13" s="89"/>
      <c r="W13" s="89"/>
      <c r="X13" s="89"/>
      <c r="Y13" s="89"/>
      <c r="Z13" s="89"/>
      <c r="AA13" s="89"/>
      <c r="AB13" s="89"/>
      <c r="AC13" s="88"/>
      <c r="AD13" s="88"/>
      <c r="AE13" s="88"/>
      <c r="AF13" s="88"/>
      <c r="AG13" s="88"/>
      <c r="AH13" s="88"/>
      <c r="AI13" s="88"/>
      <c r="AJ13" s="88"/>
      <c r="AK13" s="88"/>
      <c r="AL13" s="88"/>
      <c r="AM13" s="88"/>
      <c r="AN13" s="88"/>
      <c r="AO13" s="88"/>
    </row>
    <row r="14" spans="1:41" x14ac:dyDescent="0.25">
      <c r="B14" s="83"/>
      <c r="C14" s="136" t="s">
        <v>1</v>
      </c>
      <c r="D14" s="91"/>
      <c r="E14" s="91"/>
      <c r="F14" s="91"/>
      <c r="G14" s="91"/>
      <c r="H14" s="91"/>
      <c r="I14" s="91"/>
      <c r="J14" s="91"/>
      <c r="K14" s="91"/>
    </row>
    <row r="15" spans="1:41" x14ac:dyDescent="0.25">
      <c r="B15" s="83"/>
      <c r="C15" s="138" t="s">
        <v>144</v>
      </c>
      <c r="D15" s="91"/>
      <c r="E15" s="91"/>
      <c r="F15" s="91"/>
      <c r="G15" s="91"/>
      <c r="H15" s="91"/>
      <c r="I15" s="91"/>
      <c r="J15" s="91"/>
      <c r="K15" s="91"/>
    </row>
    <row r="16" spans="1:41" x14ac:dyDescent="0.25">
      <c r="B16" s="83"/>
      <c r="C16" s="138" t="s">
        <v>145</v>
      </c>
      <c r="D16" s="91"/>
      <c r="E16" s="91"/>
      <c r="F16" s="91"/>
      <c r="G16" s="91"/>
      <c r="H16" s="91"/>
      <c r="I16" s="91"/>
      <c r="J16" s="91"/>
      <c r="K16" s="91"/>
    </row>
    <row r="17" spans="2:11" x14ac:dyDescent="0.25">
      <c r="B17" s="83"/>
      <c r="D17" s="91"/>
      <c r="E17" s="91"/>
      <c r="F17" s="91"/>
      <c r="G17" s="91"/>
      <c r="H17" s="91"/>
      <c r="I17" s="91"/>
      <c r="J17" s="91"/>
      <c r="K17" s="91"/>
    </row>
    <row r="18" spans="2:11" ht="20.25" x14ac:dyDescent="0.3">
      <c r="B18" s="83"/>
      <c r="C18" s="139" t="s">
        <v>115</v>
      </c>
      <c r="D18" s="91"/>
      <c r="E18" s="91"/>
      <c r="F18" s="91"/>
      <c r="G18" s="91"/>
      <c r="H18" s="91"/>
      <c r="I18" s="91"/>
      <c r="J18" s="91"/>
      <c r="K18" s="91"/>
    </row>
    <row r="19" spans="2:11" x14ac:dyDescent="0.25">
      <c r="B19" s="83"/>
      <c r="C19" s="136" t="s">
        <v>116</v>
      </c>
      <c r="D19" s="91"/>
      <c r="E19" s="91"/>
      <c r="F19" s="91"/>
      <c r="G19" s="91"/>
      <c r="H19" s="91"/>
      <c r="I19" s="91"/>
      <c r="J19" s="91"/>
      <c r="K19" s="91"/>
    </row>
    <row r="20" spans="2:11" ht="12.75" customHeight="1" x14ac:dyDescent="0.25">
      <c r="B20" s="83"/>
      <c r="C20" s="137" t="s">
        <v>196</v>
      </c>
      <c r="D20" s="91"/>
      <c r="E20" s="91"/>
      <c r="F20" s="91"/>
      <c r="G20" s="91"/>
      <c r="H20" s="91"/>
      <c r="I20" s="91"/>
      <c r="J20" s="91"/>
      <c r="K20" s="91"/>
    </row>
    <row r="21" spans="2:11" ht="12.75" customHeight="1" x14ac:dyDescent="0.25">
      <c r="B21" s="83"/>
      <c r="C21" s="138" t="s">
        <v>197</v>
      </c>
      <c r="D21" s="91"/>
      <c r="E21" s="91"/>
      <c r="F21" s="91"/>
      <c r="G21" s="91"/>
      <c r="H21" s="91"/>
      <c r="I21" s="91"/>
      <c r="J21" s="91"/>
      <c r="K21" s="91"/>
    </row>
    <row r="22" spans="2:11" x14ac:dyDescent="0.25">
      <c r="B22" s="83"/>
      <c r="C22" s="136" t="s">
        <v>2</v>
      </c>
      <c r="D22" s="91"/>
      <c r="E22" s="91"/>
      <c r="F22" s="91"/>
      <c r="G22" s="91"/>
      <c r="H22" s="91"/>
      <c r="I22" s="91"/>
      <c r="J22" s="91"/>
      <c r="K22" s="91"/>
    </row>
    <row r="23" spans="2:11" x14ac:dyDescent="0.25">
      <c r="B23" s="83"/>
      <c r="C23" s="137" t="s">
        <v>143</v>
      </c>
      <c r="D23" s="91"/>
      <c r="E23" s="91"/>
      <c r="F23" s="91"/>
      <c r="G23" s="91"/>
      <c r="H23" s="91"/>
      <c r="I23" s="91"/>
      <c r="J23" s="91"/>
      <c r="K23" s="91"/>
    </row>
    <row r="24" spans="2:11" x14ac:dyDescent="0.25">
      <c r="B24" s="83"/>
      <c r="C24" s="137" t="s">
        <v>198</v>
      </c>
      <c r="D24" s="91"/>
      <c r="E24" s="91"/>
      <c r="F24" s="91"/>
      <c r="G24" s="91"/>
      <c r="H24" s="91"/>
      <c r="I24" s="91"/>
      <c r="J24" s="91"/>
      <c r="K24" s="91"/>
    </row>
    <row r="25" spans="2:11" x14ac:dyDescent="0.25">
      <c r="B25" s="83"/>
      <c r="C25" s="137"/>
      <c r="D25" s="91"/>
      <c r="E25" s="91"/>
      <c r="F25" s="91"/>
      <c r="G25" s="91"/>
      <c r="H25" s="91"/>
      <c r="I25" s="91"/>
      <c r="J25" s="91"/>
      <c r="K25" s="91"/>
    </row>
    <row r="26" spans="2:11" x14ac:dyDescent="0.25">
      <c r="B26" s="83"/>
      <c r="C26" s="136" t="s">
        <v>3</v>
      </c>
      <c r="D26" s="91"/>
      <c r="E26" s="91"/>
      <c r="F26" s="91"/>
      <c r="G26" s="91"/>
      <c r="H26" s="91"/>
      <c r="I26" s="91"/>
      <c r="J26" s="91"/>
      <c r="K26" s="91"/>
    </row>
    <row r="27" spans="2:11" x14ac:dyDescent="0.25">
      <c r="B27" s="83"/>
      <c r="C27" s="137" t="s">
        <v>4</v>
      </c>
      <c r="D27" s="91"/>
      <c r="E27" s="91"/>
      <c r="F27" s="91"/>
      <c r="G27" s="91"/>
      <c r="H27" s="91"/>
      <c r="I27" s="91"/>
      <c r="J27" s="91"/>
      <c r="K27" s="91"/>
    </row>
    <row r="28" spans="2:11" x14ac:dyDescent="0.25">
      <c r="B28" s="83"/>
      <c r="C28" s="140" t="s">
        <v>169</v>
      </c>
      <c r="D28" s="91"/>
      <c r="E28" s="91"/>
      <c r="F28" s="91"/>
      <c r="G28" s="91"/>
      <c r="H28" s="91"/>
      <c r="I28" s="91"/>
      <c r="J28" s="91"/>
      <c r="K28" s="91"/>
    </row>
    <row r="29" spans="2:11" x14ac:dyDescent="0.25">
      <c r="B29" s="83"/>
      <c r="C29" s="138" t="s">
        <v>147</v>
      </c>
      <c r="D29" s="91"/>
      <c r="E29" s="91"/>
      <c r="F29" s="91"/>
      <c r="G29" s="91"/>
      <c r="H29" s="91"/>
      <c r="I29" s="91"/>
      <c r="J29" s="91"/>
      <c r="K29" s="91"/>
    </row>
    <row r="30" spans="2:11" x14ac:dyDescent="0.25">
      <c r="B30" s="83"/>
      <c r="C30" s="140" t="s">
        <v>164</v>
      </c>
      <c r="D30" s="91"/>
      <c r="E30" s="91"/>
      <c r="F30" s="91"/>
      <c r="G30" s="91"/>
      <c r="H30" s="91"/>
      <c r="I30" s="91"/>
      <c r="J30" s="91"/>
      <c r="K30" s="91"/>
    </row>
    <row r="31" spans="2:11" x14ac:dyDescent="0.25">
      <c r="B31" s="83"/>
      <c r="C31" s="137"/>
      <c r="D31" s="91"/>
      <c r="E31" s="91"/>
      <c r="F31" s="91"/>
      <c r="G31" s="91"/>
      <c r="H31" s="91"/>
      <c r="I31" s="91"/>
      <c r="J31" s="91"/>
      <c r="K31" s="91"/>
    </row>
    <row r="32" spans="2:11" x14ac:dyDescent="0.25">
      <c r="B32" s="83"/>
      <c r="C32" s="136" t="s">
        <v>151</v>
      </c>
      <c r="D32" s="91"/>
      <c r="E32" s="91"/>
      <c r="F32" s="91"/>
      <c r="G32" s="91"/>
      <c r="H32" s="91"/>
      <c r="I32" s="91"/>
      <c r="J32" s="91"/>
      <c r="K32" s="91"/>
    </row>
    <row r="33" spans="2:11" x14ac:dyDescent="0.25">
      <c r="B33" s="83"/>
      <c r="C33" s="137" t="s">
        <v>148</v>
      </c>
      <c r="D33" s="91"/>
      <c r="E33" s="91"/>
      <c r="F33" s="91"/>
      <c r="G33" s="91"/>
      <c r="H33" s="91"/>
      <c r="I33" s="91"/>
      <c r="J33" s="91"/>
      <c r="K33" s="91"/>
    </row>
    <row r="34" spans="2:11" x14ac:dyDescent="0.25">
      <c r="B34" s="83"/>
      <c r="C34" s="137" t="s">
        <v>149</v>
      </c>
      <c r="D34" s="91"/>
      <c r="E34" s="91"/>
      <c r="F34" s="91"/>
      <c r="G34" s="91"/>
      <c r="H34" s="91"/>
      <c r="I34" s="91"/>
      <c r="J34" s="91"/>
      <c r="K34" s="91"/>
    </row>
    <row r="35" spans="2:11" x14ac:dyDescent="0.25">
      <c r="B35" s="83"/>
      <c r="C35" s="137" t="s">
        <v>150</v>
      </c>
      <c r="D35" s="91"/>
      <c r="E35" s="91"/>
      <c r="F35" s="91"/>
      <c r="G35" s="91"/>
      <c r="H35" s="91"/>
      <c r="I35" s="91"/>
      <c r="J35" s="91"/>
      <c r="K35" s="91"/>
    </row>
    <row r="36" spans="2:11" x14ac:dyDescent="0.25">
      <c r="B36" s="83"/>
      <c r="C36" s="137" t="s">
        <v>5</v>
      </c>
      <c r="D36" s="91"/>
      <c r="E36" s="91"/>
      <c r="F36" s="91"/>
      <c r="G36" s="91"/>
      <c r="H36" s="91"/>
      <c r="I36" s="91"/>
      <c r="J36" s="91"/>
      <c r="K36" s="91"/>
    </row>
    <row r="37" spans="2:11" x14ac:dyDescent="0.25">
      <c r="B37" s="83"/>
      <c r="C37" s="137"/>
      <c r="D37" s="91"/>
      <c r="E37" s="91"/>
      <c r="F37" s="91"/>
      <c r="G37" s="91"/>
      <c r="H37" s="91"/>
      <c r="I37" s="91"/>
      <c r="J37" s="91"/>
      <c r="K37" s="91"/>
    </row>
    <row r="38" spans="2:11" x14ac:dyDescent="0.25">
      <c r="B38" s="83"/>
      <c r="C38" s="137" t="s">
        <v>217</v>
      </c>
      <c r="D38" s="91"/>
      <c r="E38" s="91"/>
      <c r="F38" s="91"/>
      <c r="G38" s="91"/>
      <c r="H38" s="91"/>
      <c r="I38" s="91"/>
      <c r="J38" s="91"/>
      <c r="K38" s="91"/>
    </row>
    <row r="39" spans="2:11" x14ac:dyDescent="0.25">
      <c r="B39" s="83"/>
      <c r="C39" s="137" t="s">
        <v>218</v>
      </c>
      <c r="D39" s="91"/>
      <c r="E39" s="91"/>
      <c r="F39" s="91"/>
      <c r="G39" s="91"/>
      <c r="H39" s="91"/>
      <c r="I39" s="91"/>
      <c r="J39" s="91"/>
      <c r="K39" s="91"/>
    </row>
    <row r="40" spans="2:11" x14ac:dyDescent="0.25">
      <c r="B40" s="83"/>
      <c r="C40" s="137"/>
      <c r="D40" s="91"/>
      <c r="E40" s="91"/>
      <c r="F40" s="91"/>
      <c r="G40" s="91"/>
      <c r="H40" s="91"/>
      <c r="I40" s="91"/>
      <c r="J40" s="91"/>
      <c r="K40" s="91"/>
    </row>
    <row r="41" spans="2:11" x14ac:dyDescent="0.25">
      <c r="B41" s="83"/>
      <c r="C41" s="207" t="s">
        <v>172</v>
      </c>
      <c r="D41" s="208" t="s">
        <v>173</v>
      </c>
      <c r="E41" s="209"/>
      <c r="F41" s="91"/>
      <c r="G41" s="91"/>
      <c r="H41" s="91"/>
      <c r="I41" s="91"/>
      <c r="J41" s="91"/>
      <c r="K41" s="91"/>
    </row>
    <row r="42" spans="2:11" x14ac:dyDescent="0.25">
      <c r="B42" s="83"/>
      <c r="C42" s="208"/>
      <c r="D42" s="208" t="s">
        <v>174</v>
      </c>
      <c r="E42" s="209"/>
      <c r="F42" s="91"/>
      <c r="G42" s="91"/>
      <c r="H42" s="91"/>
      <c r="I42" s="91"/>
      <c r="J42" s="91"/>
      <c r="K42" s="91"/>
    </row>
    <row r="43" spans="2:11" x14ac:dyDescent="0.25">
      <c r="B43" s="83"/>
      <c r="C43" s="137"/>
      <c r="D43" s="137"/>
      <c r="E43" s="206"/>
      <c r="F43" s="91"/>
      <c r="G43" s="91"/>
      <c r="H43" s="91"/>
      <c r="I43" s="91"/>
      <c r="J43" s="91"/>
      <c r="K43" s="91"/>
    </row>
    <row r="44" spans="2:11" x14ac:dyDescent="0.25">
      <c r="B44" s="83"/>
      <c r="C44" s="207" t="s">
        <v>175</v>
      </c>
      <c r="D44" s="208" t="s">
        <v>176</v>
      </c>
      <c r="E44" s="209"/>
      <c r="F44" s="91"/>
      <c r="G44" s="91"/>
      <c r="H44" s="91"/>
      <c r="I44" s="91"/>
      <c r="J44" s="91"/>
      <c r="K44" s="91"/>
    </row>
    <row r="45" spans="2:11" x14ac:dyDescent="0.25">
      <c r="B45" s="83"/>
      <c r="C45" s="208"/>
      <c r="D45" s="208" t="s">
        <v>190</v>
      </c>
      <c r="E45" s="209"/>
      <c r="F45" s="91"/>
      <c r="G45" s="91"/>
      <c r="H45" s="91"/>
      <c r="I45" s="91"/>
      <c r="J45" s="91"/>
      <c r="K45" s="91"/>
    </row>
    <row r="46" spans="2:11" x14ac:dyDescent="0.25">
      <c r="B46" s="83"/>
      <c r="C46" s="208"/>
      <c r="D46" s="208"/>
      <c r="E46" s="209"/>
      <c r="F46" s="91"/>
      <c r="G46" s="91"/>
      <c r="H46" s="91"/>
      <c r="I46" s="91"/>
      <c r="J46" s="91"/>
      <c r="K46" s="91"/>
    </row>
    <row r="47" spans="2:11" x14ac:dyDescent="0.25">
      <c r="B47" s="83"/>
      <c r="C47" s="207" t="s">
        <v>181</v>
      </c>
      <c r="D47" s="208" t="s">
        <v>191</v>
      </c>
      <c r="E47" s="209"/>
      <c r="F47" s="219"/>
      <c r="G47" s="219"/>
      <c r="H47" s="220"/>
      <c r="I47" s="221"/>
      <c r="J47" s="222"/>
      <c r="K47" s="91"/>
    </row>
    <row r="48" spans="2:11" x14ac:dyDescent="0.25">
      <c r="B48" s="83"/>
      <c r="C48" s="208"/>
      <c r="D48" s="208" t="s">
        <v>182</v>
      </c>
      <c r="E48" s="209"/>
      <c r="F48" s="219"/>
      <c r="G48" s="219"/>
      <c r="H48" s="220"/>
      <c r="I48" s="221"/>
      <c r="J48" s="222"/>
      <c r="K48" s="91"/>
    </row>
    <row r="49" spans="2:11" x14ac:dyDescent="0.25">
      <c r="B49" s="83"/>
      <c r="C49" s="208"/>
      <c r="D49" s="208" t="s">
        <v>183</v>
      </c>
      <c r="E49" s="209"/>
      <c r="F49" s="219"/>
      <c r="G49" s="219"/>
      <c r="H49" s="220"/>
      <c r="I49" s="221"/>
      <c r="J49" s="222"/>
      <c r="K49" s="91"/>
    </row>
    <row r="50" spans="2:11" x14ac:dyDescent="0.25">
      <c r="B50" s="83"/>
      <c r="C50" s="208"/>
      <c r="D50" s="208" t="s">
        <v>184</v>
      </c>
      <c r="E50" s="209"/>
      <c r="F50" s="219"/>
      <c r="G50" s="219"/>
      <c r="H50" s="220"/>
      <c r="I50" s="221"/>
      <c r="J50" s="222"/>
      <c r="K50" s="91"/>
    </row>
    <row r="51" spans="2:11" x14ac:dyDescent="0.25">
      <c r="B51" s="83"/>
      <c r="C51" s="208"/>
      <c r="D51" s="208"/>
      <c r="E51" s="209"/>
      <c r="F51" s="219"/>
      <c r="G51" s="219"/>
      <c r="H51" s="220"/>
      <c r="I51" s="221"/>
      <c r="J51" s="222"/>
      <c r="K51" s="91"/>
    </row>
    <row r="52" spans="2:11" x14ac:dyDescent="0.25">
      <c r="B52" s="83"/>
      <c r="C52" s="207" t="s">
        <v>185</v>
      </c>
      <c r="D52" s="208"/>
      <c r="E52" s="209"/>
      <c r="F52" s="219"/>
      <c r="G52" s="219"/>
      <c r="H52" s="220"/>
      <c r="I52" s="221"/>
      <c r="J52" s="222"/>
      <c r="K52" s="91"/>
    </row>
    <row r="53" spans="2:11" x14ac:dyDescent="0.25">
      <c r="B53" s="83"/>
      <c r="C53" s="208"/>
      <c r="D53" s="208" t="s">
        <v>192</v>
      </c>
      <c r="E53" s="209"/>
      <c r="F53" s="219"/>
      <c r="G53" s="219"/>
      <c r="H53" s="220"/>
      <c r="I53" s="221"/>
      <c r="J53" s="222"/>
      <c r="K53" s="91"/>
    </row>
    <row r="54" spans="2:11" x14ac:dyDescent="0.25">
      <c r="B54" s="83"/>
      <c r="C54" s="208"/>
      <c r="D54" s="208" t="s">
        <v>186</v>
      </c>
      <c r="E54" s="209"/>
      <c r="F54" s="219"/>
      <c r="G54" s="219"/>
      <c r="H54" s="220"/>
      <c r="I54" s="221"/>
      <c r="J54" s="222"/>
      <c r="K54" s="91"/>
    </row>
    <row r="55" spans="2:11" x14ac:dyDescent="0.25">
      <c r="B55" s="83"/>
      <c r="C55" s="208"/>
      <c r="D55" s="208" t="s">
        <v>187</v>
      </c>
      <c r="E55" s="209"/>
      <c r="F55" s="219"/>
      <c r="G55" s="219"/>
      <c r="H55" s="220"/>
      <c r="I55" s="221"/>
      <c r="J55" s="222"/>
      <c r="K55" s="91"/>
    </row>
    <row r="56" spans="2:11" x14ac:dyDescent="0.25">
      <c r="B56" s="83"/>
      <c r="C56" s="208"/>
      <c r="D56" s="208" t="s">
        <v>188</v>
      </c>
      <c r="E56" s="209"/>
      <c r="F56" s="219"/>
      <c r="G56" s="219"/>
      <c r="H56" s="220"/>
      <c r="I56" s="221"/>
      <c r="J56" s="222"/>
      <c r="K56" s="91"/>
    </row>
    <row r="57" spans="2:11" x14ac:dyDescent="0.25">
      <c r="B57" s="83"/>
      <c r="C57" s="208"/>
      <c r="D57" s="208" t="s">
        <v>189</v>
      </c>
      <c r="E57" s="209"/>
      <c r="F57" s="219"/>
      <c r="G57" s="219"/>
      <c r="H57" s="220"/>
      <c r="I57" s="221"/>
      <c r="J57" s="222"/>
      <c r="K57" s="91"/>
    </row>
    <row r="58" spans="2:11" x14ac:dyDescent="0.25">
      <c r="B58" s="83"/>
      <c r="C58" s="208"/>
      <c r="D58" s="208"/>
      <c r="E58" s="209"/>
      <c r="F58" s="91"/>
      <c r="G58" s="91"/>
      <c r="H58" s="91"/>
      <c r="I58" s="91"/>
      <c r="J58" s="91"/>
      <c r="K58" s="91"/>
    </row>
    <row r="59" spans="2:11" x14ac:dyDescent="0.25">
      <c r="B59" s="83"/>
      <c r="D59" s="91"/>
      <c r="E59" s="91"/>
      <c r="F59" s="91"/>
      <c r="G59" s="91"/>
      <c r="H59" s="91"/>
      <c r="I59" s="91"/>
      <c r="J59" s="91"/>
      <c r="K59" s="91"/>
    </row>
    <row r="60" spans="2:11" x14ac:dyDescent="0.25">
      <c r="B60" s="83"/>
      <c r="C60" s="91"/>
      <c r="D60" s="91"/>
      <c r="E60" s="91"/>
      <c r="F60" s="91"/>
      <c r="G60" s="91"/>
      <c r="H60" s="91"/>
      <c r="I60" s="91"/>
      <c r="J60" s="91"/>
      <c r="K60" s="91"/>
    </row>
    <row r="61" spans="2:11" ht="20.25" x14ac:dyDescent="0.3">
      <c r="B61" s="82"/>
      <c r="C61" s="92"/>
      <c r="D61" s="92"/>
      <c r="E61" s="92"/>
      <c r="F61" s="122" t="s">
        <v>6</v>
      </c>
      <c r="G61" s="122"/>
      <c r="H61" s="92"/>
      <c r="I61" s="92"/>
      <c r="J61" s="92"/>
      <c r="K61" s="92"/>
    </row>
    <row r="62" spans="2:11" ht="15.75" x14ac:dyDescent="0.25">
      <c r="B62" s="82"/>
      <c r="C62" s="92"/>
      <c r="D62" s="92"/>
      <c r="E62" s="92"/>
      <c r="F62" s="123"/>
      <c r="G62" s="123"/>
      <c r="H62" s="92"/>
      <c r="I62" s="92"/>
      <c r="J62" s="92"/>
      <c r="K62" s="92"/>
    </row>
    <row r="63" spans="2:11" ht="18" x14ac:dyDescent="0.25">
      <c r="B63" s="82"/>
      <c r="C63" s="92"/>
      <c r="D63" s="92"/>
      <c r="E63" s="92"/>
      <c r="F63" s="124" t="s">
        <v>7</v>
      </c>
      <c r="G63" s="124"/>
      <c r="H63" s="92"/>
      <c r="I63" s="92"/>
      <c r="J63" s="92"/>
      <c r="K63" s="92"/>
    </row>
    <row r="64" spans="2:11" ht="18" x14ac:dyDescent="0.25">
      <c r="B64" s="83"/>
      <c r="C64" s="92"/>
      <c r="D64" s="92"/>
      <c r="E64" s="92"/>
      <c r="F64" s="124"/>
      <c r="G64" s="124"/>
      <c r="H64" s="92"/>
      <c r="I64" s="92"/>
      <c r="J64" s="92"/>
      <c r="K64" s="92"/>
    </row>
    <row r="65" spans="2:11" ht="15.75" x14ac:dyDescent="0.25">
      <c r="B65" s="82"/>
      <c r="C65" s="1"/>
      <c r="D65" s="1"/>
      <c r="E65" s="1"/>
      <c r="F65" s="2"/>
      <c r="G65" s="2"/>
      <c r="H65" s="1"/>
      <c r="I65" s="1"/>
      <c r="J65" s="1"/>
      <c r="K65" s="1"/>
    </row>
    <row r="66" spans="2:11" ht="15.75" x14ac:dyDescent="0.25">
      <c r="B66" s="82"/>
      <c r="C66" s="1" t="s">
        <v>8</v>
      </c>
      <c r="D66" s="189"/>
      <c r="E66" s="154"/>
      <c r="F66" s="154"/>
      <c r="G66" s="155"/>
      <c r="H66" s="184" t="s">
        <v>9</v>
      </c>
      <c r="I66" s="340">
        <f ca="1">NOW()</f>
        <v>41283.403063773148</v>
      </c>
      <c r="J66" s="341"/>
      <c r="K66" s="1"/>
    </row>
    <row r="67" spans="2:11" ht="15.75" x14ac:dyDescent="0.25">
      <c r="B67" s="82"/>
      <c r="C67" s="1" t="s">
        <v>10</v>
      </c>
      <c r="D67" s="189"/>
      <c r="E67" s="154"/>
      <c r="F67" s="154"/>
      <c r="G67" s="155"/>
      <c r="H67" s="5"/>
      <c r="I67" s="6"/>
      <c r="J67" s="1"/>
      <c r="K67" s="1"/>
    </row>
    <row r="68" spans="2:11" ht="15.75" x14ac:dyDescent="0.25">
      <c r="B68" s="82"/>
      <c r="C68" s="1" t="s">
        <v>11</v>
      </c>
      <c r="D68" s="189"/>
      <c r="E68" s="154"/>
      <c r="F68" s="154"/>
      <c r="G68" s="155"/>
      <c r="H68" s="5"/>
      <c r="I68" s="6"/>
      <c r="J68" s="1"/>
      <c r="K68" s="1"/>
    </row>
    <row r="69" spans="2:11" ht="15.75" x14ac:dyDescent="0.25">
      <c r="B69" s="82"/>
      <c r="C69" s="1" t="s">
        <v>12</v>
      </c>
      <c r="D69" s="189"/>
      <c r="E69" s="154"/>
      <c r="F69" s="154"/>
      <c r="G69" s="155"/>
      <c r="H69" s="5"/>
      <c r="I69" s="5"/>
      <c r="J69" s="5"/>
      <c r="K69" s="5"/>
    </row>
    <row r="70" spans="2:11" ht="15.75" x14ac:dyDescent="0.25">
      <c r="B70" s="82"/>
      <c r="C70" s="160"/>
      <c r="D70" s="164"/>
      <c r="E70" s="165"/>
      <c r="F70" s="166"/>
      <c r="G70" s="166"/>
      <c r="H70" s="166"/>
      <c r="I70" s="166"/>
      <c r="J70" s="166"/>
      <c r="K70" s="166"/>
    </row>
    <row r="71" spans="2:11" ht="15.75" x14ac:dyDescent="0.25">
      <c r="B71" s="82"/>
      <c r="C71" s="160"/>
      <c r="D71" s="160"/>
      <c r="E71" s="160"/>
      <c r="F71" s="166"/>
      <c r="G71" s="166"/>
      <c r="H71" s="166"/>
      <c r="I71" s="166"/>
      <c r="J71" s="166"/>
      <c r="K71" s="166"/>
    </row>
    <row r="72" spans="2:11" ht="15.75" x14ac:dyDescent="0.25">
      <c r="B72" s="82"/>
      <c r="C72" s="1" t="s">
        <v>15</v>
      </c>
      <c r="D72" s="12"/>
      <c r="E72" s="253"/>
      <c r="F72" s="5" t="s">
        <v>13</v>
      </c>
      <c r="G72" s="8"/>
      <c r="H72" s="9"/>
      <c r="I72" s="10"/>
      <c r="J72" s="82"/>
      <c r="K72" s="82"/>
    </row>
    <row r="73" spans="2:11" ht="15.75" x14ac:dyDescent="0.25">
      <c r="B73" s="82"/>
      <c r="C73" s="1"/>
      <c r="D73" s="12"/>
      <c r="E73" s="160"/>
      <c r="F73" s="160"/>
      <c r="G73" s="254"/>
      <c r="H73" s="160"/>
      <c r="I73" s="160"/>
      <c r="J73" s="162"/>
      <c r="K73" s="162"/>
    </row>
    <row r="74" spans="2:11" ht="15.75" x14ac:dyDescent="0.25">
      <c r="B74" s="82"/>
      <c r="C74" s="1"/>
      <c r="D74" s="15" t="s">
        <v>16</v>
      </c>
      <c r="E74" s="160"/>
      <c r="F74" s="160"/>
      <c r="G74" s="160"/>
      <c r="H74" s="160"/>
      <c r="I74" s="160"/>
      <c r="J74" s="161"/>
      <c r="K74" s="161"/>
    </row>
    <row r="75" spans="2:11" ht="15.75" x14ac:dyDescent="0.25">
      <c r="B75" s="82"/>
      <c r="C75" s="1" t="s">
        <v>17</v>
      </c>
      <c r="D75" s="232"/>
      <c r="E75" s="160"/>
      <c r="F75" s="160"/>
      <c r="G75" s="160"/>
      <c r="H75" s="160"/>
      <c r="I75" s="160"/>
      <c r="J75" s="160"/>
      <c r="K75" s="160"/>
    </row>
    <row r="76" spans="2:11" ht="15.75" x14ac:dyDescent="0.25">
      <c r="B76" s="82"/>
      <c r="C76" s="1" t="s">
        <v>18</v>
      </c>
      <c r="D76" s="232"/>
      <c r="E76" s="160"/>
      <c r="F76" s="160"/>
      <c r="G76" s="160"/>
      <c r="H76" s="160"/>
      <c r="I76" s="160"/>
      <c r="J76" s="160"/>
      <c r="K76" s="160"/>
    </row>
    <row r="77" spans="2:11" ht="15.75" x14ac:dyDescent="0.25">
      <c r="B77" s="82"/>
      <c r="C77" s="1" t="s">
        <v>19</v>
      </c>
      <c r="D77" s="232"/>
      <c r="E77" s="160"/>
      <c r="F77" s="160"/>
      <c r="G77" s="160"/>
      <c r="H77" s="160"/>
      <c r="I77" s="160"/>
      <c r="J77" s="160"/>
      <c r="K77" s="160"/>
    </row>
    <row r="78" spans="2:11" ht="15.75" x14ac:dyDescent="0.25">
      <c r="B78" s="82"/>
      <c r="C78" s="1" t="s">
        <v>20</v>
      </c>
      <c r="D78" s="232"/>
      <c r="E78" s="160"/>
      <c r="F78" s="160"/>
      <c r="G78" s="160"/>
      <c r="H78" s="160"/>
      <c r="I78" s="160"/>
      <c r="J78" s="160"/>
      <c r="K78" s="160"/>
    </row>
    <row r="79" spans="2:11" ht="15.75" x14ac:dyDescent="0.25">
      <c r="B79" s="82"/>
      <c r="C79" s="1" t="s">
        <v>21</v>
      </c>
      <c r="D79" s="232"/>
      <c r="E79" s="160"/>
      <c r="F79" s="160"/>
      <c r="G79" s="160"/>
      <c r="H79" s="160"/>
      <c r="I79" s="160"/>
      <c r="J79" s="160"/>
      <c r="K79" s="160"/>
    </row>
    <row r="80" spans="2:11" ht="15.75" x14ac:dyDescent="0.25">
      <c r="B80" s="82"/>
      <c r="C80" s="1" t="s">
        <v>22</v>
      </c>
      <c r="D80" s="232"/>
      <c r="E80" s="160"/>
      <c r="F80" s="160"/>
      <c r="G80" s="160"/>
      <c r="H80" s="160"/>
      <c r="I80" s="160"/>
      <c r="J80" s="160"/>
      <c r="K80" s="160"/>
    </row>
    <row r="81" spans="2:11" ht="15.75" x14ac:dyDescent="0.25">
      <c r="B81" s="82"/>
      <c r="C81" s="160"/>
      <c r="D81" s="160"/>
      <c r="E81" s="160"/>
      <c r="F81" s="161"/>
      <c r="G81" s="161"/>
      <c r="H81" s="160"/>
      <c r="I81" s="160"/>
      <c r="J81" s="160"/>
      <c r="K81" s="160"/>
    </row>
    <row r="82" spans="2:11" ht="15.75" x14ac:dyDescent="0.25">
      <c r="B82" s="82"/>
      <c r="C82" s="160"/>
      <c r="D82" s="160"/>
      <c r="E82" s="160"/>
      <c r="F82" s="160"/>
      <c r="G82" s="160"/>
      <c r="H82" s="160"/>
      <c r="I82" s="160"/>
      <c r="J82" s="160"/>
      <c r="K82" s="160"/>
    </row>
    <row r="83" spans="2:11" ht="15.75" x14ac:dyDescent="0.25">
      <c r="B83" s="82"/>
      <c r="C83" s="160"/>
      <c r="D83" s="160"/>
      <c r="E83" s="160"/>
      <c r="F83" s="161"/>
      <c r="G83" s="161"/>
      <c r="H83" s="160"/>
      <c r="I83" s="160"/>
      <c r="J83" s="160"/>
      <c r="K83" s="160"/>
    </row>
    <row r="84" spans="2:11" ht="15.75" x14ac:dyDescent="0.25">
      <c r="B84" s="82"/>
      <c r="C84" s="160" t="s">
        <v>23</v>
      </c>
      <c r="D84" s="160"/>
      <c r="E84" s="160"/>
      <c r="F84" s="160"/>
      <c r="G84" s="160"/>
      <c r="H84" s="163"/>
      <c r="I84" s="160"/>
      <c r="J84" s="160"/>
      <c r="K84" s="160"/>
    </row>
    <row r="85" spans="2:11" ht="15.75" x14ac:dyDescent="0.25">
      <c r="B85" s="82"/>
      <c r="C85" s="16" t="s">
        <v>24</v>
      </c>
      <c r="D85" s="187" t="s">
        <v>157</v>
      </c>
      <c r="E85" s="233" t="s">
        <v>25</v>
      </c>
      <c r="F85" s="233" t="s">
        <v>26</v>
      </c>
      <c r="G85" s="234" t="s">
        <v>27</v>
      </c>
      <c r="H85" s="92"/>
      <c r="I85" s="188" t="s">
        <v>127</v>
      </c>
      <c r="J85" s="1"/>
      <c r="K85" s="1"/>
    </row>
    <row r="86" spans="2:11" ht="15.75" x14ac:dyDescent="0.25">
      <c r="B86" s="82"/>
      <c r="C86" s="17" t="s">
        <v>28</v>
      </c>
      <c r="D86" s="18" t="s">
        <v>158</v>
      </c>
      <c r="E86" s="18"/>
      <c r="F86" s="18"/>
      <c r="G86" s="18"/>
      <c r="H86" s="18"/>
      <c r="I86" s="19"/>
      <c r="J86" s="1"/>
      <c r="K86" s="1"/>
    </row>
    <row r="87" spans="2:11" ht="15.75" x14ac:dyDescent="0.25">
      <c r="B87" s="82"/>
      <c r="C87" s="17" t="s">
        <v>29</v>
      </c>
      <c r="D87" s="18"/>
      <c r="E87" s="18"/>
      <c r="F87" s="18"/>
      <c r="G87" s="18"/>
      <c r="H87" s="18"/>
      <c r="I87" s="19"/>
      <c r="J87" s="1"/>
      <c r="K87" s="1"/>
    </row>
    <row r="88" spans="2:11" ht="15.75" x14ac:dyDescent="0.25">
      <c r="B88" s="82"/>
      <c r="C88" s="261" t="s">
        <v>30</v>
      </c>
      <c r="D88" s="20"/>
      <c r="E88" s="20"/>
      <c r="F88" s="20"/>
      <c r="G88" s="20"/>
      <c r="H88" s="20"/>
      <c r="I88" s="21"/>
      <c r="J88" s="1"/>
      <c r="K88" s="1"/>
    </row>
    <row r="89" spans="2:11" ht="15.75" x14ac:dyDescent="0.25">
      <c r="B89" s="82"/>
      <c r="C89" s="11" t="s">
        <v>14</v>
      </c>
      <c r="D89" s="1"/>
      <c r="E89" s="1"/>
      <c r="F89" s="11"/>
      <c r="G89" s="11"/>
      <c r="H89" s="1"/>
      <c r="I89" s="1"/>
      <c r="J89" s="1"/>
      <c r="K89" s="1"/>
    </row>
    <row r="90" spans="2:11" ht="15.75" x14ac:dyDescent="0.25">
      <c r="B90" s="82"/>
      <c r="C90" s="1" t="s">
        <v>31</v>
      </c>
      <c r="D90" s="1"/>
      <c r="E90" s="7"/>
      <c r="F90" s="22"/>
      <c r="G90" s="22"/>
      <c r="H90" s="22"/>
      <c r="I90" s="23"/>
      <c r="J90" s="1"/>
      <c r="K90" s="1"/>
    </row>
    <row r="91" spans="2:11" ht="15.75" x14ac:dyDescent="0.25">
      <c r="B91" s="82"/>
      <c r="C91" s="1"/>
      <c r="D91" s="1"/>
      <c r="E91" s="13"/>
      <c r="F91" s="13"/>
      <c r="G91" s="13"/>
      <c r="H91" s="14"/>
      <c r="I91" s="14"/>
      <c r="J91" s="1"/>
      <c r="K91" s="1"/>
    </row>
    <row r="92" spans="2:11" ht="15.75" x14ac:dyDescent="0.25">
      <c r="B92" s="82"/>
      <c r="C92" s="1" t="s">
        <v>32</v>
      </c>
      <c r="D92" s="1"/>
      <c r="E92" s="7"/>
      <c r="F92" s="22"/>
      <c r="G92" s="22"/>
      <c r="H92" s="22"/>
      <c r="I92" s="23"/>
      <c r="J92" s="1"/>
      <c r="K92" s="1"/>
    </row>
    <row r="93" spans="2:11" ht="15.75" x14ac:dyDescent="0.25">
      <c r="B93" s="82"/>
      <c r="C93" s="1"/>
      <c r="D93" s="1"/>
      <c r="E93" s="173"/>
      <c r="F93" s="231"/>
      <c r="G93" s="231"/>
      <c r="H93" s="231"/>
      <c r="I93" s="231"/>
      <c r="J93" s="1"/>
      <c r="K93" s="1"/>
    </row>
    <row r="94" spans="2:11" ht="15.75" x14ac:dyDescent="0.25">
      <c r="B94" s="82"/>
      <c r="C94" s="1" t="s">
        <v>194</v>
      </c>
      <c r="D94" s="1"/>
      <c r="E94" s="16"/>
      <c r="F94" s="225"/>
      <c r="G94" s="225"/>
      <c r="H94" s="225"/>
      <c r="I94" s="226"/>
      <c r="J94" s="1"/>
      <c r="K94" s="1"/>
    </row>
    <row r="95" spans="2:11" ht="15.75" x14ac:dyDescent="0.25">
      <c r="B95" s="82"/>
      <c r="C95" s="230" t="s">
        <v>195</v>
      </c>
      <c r="D95" s="1"/>
      <c r="E95" s="227"/>
      <c r="F95" s="228"/>
      <c r="G95" s="228"/>
      <c r="H95" s="228"/>
      <c r="I95" s="229"/>
      <c r="J95" s="1"/>
      <c r="K95" s="1"/>
    </row>
    <row r="96" spans="2:11" ht="15.75" x14ac:dyDescent="0.25">
      <c r="B96" s="82"/>
      <c r="C96" s="1"/>
      <c r="D96" s="1"/>
      <c r="E96" s="39"/>
      <c r="F96" s="224"/>
      <c r="G96" s="224"/>
      <c r="H96" s="224"/>
      <c r="I96" s="224"/>
      <c r="J96" s="1"/>
      <c r="K96" s="1"/>
    </row>
    <row r="97" spans="2:11" ht="15.75" x14ac:dyDescent="0.25">
      <c r="B97" s="82"/>
      <c r="C97" s="1"/>
      <c r="D97" s="1"/>
      <c r="E97" s="1"/>
      <c r="F97" s="1"/>
      <c r="G97" s="1"/>
      <c r="H97" s="24"/>
      <c r="I97" s="24"/>
      <c r="J97" s="1"/>
      <c r="K97" s="1"/>
    </row>
    <row r="98" spans="2:11" ht="15.75" x14ac:dyDescent="0.25">
      <c r="B98" s="83"/>
      <c r="C98" s="92"/>
      <c r="D98" s="92"/>
      <c r="E98" s="92"/>
      <c r="F98" s="92"/>
      <c r="G98" s="92"/>
      <c r="H98" s="185"/>
      <c r="I98" s="185"/>
      <c r="J98" s="92"/>
      <c r="K98" s="92"/>
    </row>
    <row r="99" spans="2:11" ht="15.75" x14ac:dyDescent="0.25">
      <c r="B99" s="83"/>
      <c r="C99" s="92"/>
      <c r="D99" s="92"/>
      <c r="E99" s="92"/>
      <c r="F99" s="92"/>
      <c r="G99" s="92"/>
      <c r="H99" s="185"/>
      <c r="I99" s="185"/>
      <c r="J99" s="92"/>
      <c r="K99" s="92"/>
    </row>
    <row r="100" spans="2:11" ht="18" x14ac:dyDescent="0.25">
      <c r="B100" s="83"/>
      <c r="C100" s="92"/>
      <c r="D100" s="92"/>
      <c r="E100" s="92"/>
      <c r="F100" s="124" t="s">
        <v>33</v>
      </c>
      <c r="G100" s="92"/>
      <c r="H100" s="185"/>
      <c r="I100" s="185"/>
      <c r="J100" s="92"/>
      <c r="K100" s="92"/>
    </row>
    <row r="101" spans="2:11" x14ac:dyDescent="0.25">
      <c r="B101" s="83"/>
      <c r="C101" s="83"/>
      <c r="D101" s="83"/>
      <c r="E101" s="83"/>
      <c r="G101" s="83"/>
      <c r="H101" s="83"/>
      <c r="I101" s="83"/>
      <c r="J101" s="83"/>
      <c r="K101" s="83"/>
    </row>
    <row r="102" spans="2:11" ht="18" x14ac:dyDescent="0.25">
      <c r="B102" s="82"/>
      <c r="C102" s="25"/>
      <c r="D102" s="25"/>
      <c r="E102" s="25"/>
      <c r="F102" s="82"/>
      <c r="G102" s="3"/>
      <c r="H102" s="26"/>
      <c r="I102" s="26"/>
      <c r="J102" s="26"/>
      <c r="K102" s="26"/>
    </row>
    <row r="103" spans="2:11" ht="15.75" x14ac:dyDescent="0.25">
      <c r="B103" s="82"/>
      <c r="C103" s="25"/>
      <c r="D103" s="25"/>
      <c r="E103" s="25"/>
      <c r="F103" s="2"/>
      <c r="G103" s="2"/>
      <c r="H103" s="26"/>
      <c r="I103" s="26"/>
      <c r="J103" s="26"/>
      <c r="K103" s="26"/>
    </row>
    <row r="104" spans="2:11" ht="15.75" x14ac:dyDescent="0.25">
      <c r="B104" s="82"/>
      <c r="C104" s="25" t="s">
        <v>34</v>
      </c>
      <c r="D104" s="189"/>
      <c r="E104" s="154"/>
      <c r="F104" s="154"/>
      <c r="G104" s="155"/>
      <c r="H104" s="183" t="s">
        <v>9</v>
      </c>
      <c r="I104" s="340">
        <f ca="1">NOW()</f>
        <v>41283.403063773148</v>
      </c>
      <c r="J104" s="341"/>
      <c r="K104" s="27"/>
    </row>
    <row r="105" spans="2:11" ht="15.75" x14ac:dyDescent="0.25">
      <c r="B105" s="82"/>
      <c r="C105" s="25" t="s">
        <v>10</v>
      </c>
      <c r="D105" s="189"/>
      <c r="E105" s="154"/>
      <c r="F105" s="154"/>
      <c r="G105" s="155"/>
      <c r="H105" s="26"/>
      <c r="I105" s="28"/>
      <c r="J105" s="27"/>
      <c r="K105" s="27"/>
    </row>
    <row r="106" spans="2:11" ht="15.75" x14ac:dyDescent="0.25">
      <c r="B106" s="82"/>
      <c r="C106" s="25" t="s">
        <v>11</v>
      </c>
      <c r="D106" s="189"/>
      <c r="E106" s="154"/>
      <c r="F106" s="154"/>
      <c r="G106" s="155"/>
      <c r="H106" s="26"/>
      <c r="I106" s="28"/>
      <c r="J106" s="27"/>
      <c r="K106" s="27"/>
    </row>
    <row r="107" spans="2:11" ht="15.75" x14ac:dyDescent="0.25">
      <c r="B107" s="82"/>
      <c r="C107" s="25" t="s">
        <v>12</v>
      </c>
      <c r="D107" s="189"/>
      <c r="E107" s="154"/>
      <c r="F107" s="154"/>
      <c r="G107" s="155"/>
      <c r="H107" s="26"/>
      <c r="I107" s="28"/>
      <c r="J107" s="27"/>
      <c r="K107" s="27"/>
    </row>
    <row r="108" spans="2:11" ht="15.75" x14ac:dyDescent="0.25">
      <c r="B108" s="82"/>
      <c r="C108" s="25"/>
      <c r="D108" s="93"/>
      <c r="E108" s="29"/>
      <c r="F108" s="26"/>
      <c r="G108" s="26"/>
      <c r="H108" s="26"/>
      <c r="I108" s="27"/>
      <c r="J108" s="27"/>
      <c r="K108" s="27"/>
    </row>
    <row r="109" spans="2:11" ht="15.75" x14ac:dyDescent="0.25">
      <c r="B109" s="82"/>
      <c r="C109" s="46" t="s">
        <v>165</v>
      </c>
      <c r="D109" s="47"/>
      <c r="E109" s="82"/>
      <c r="F109" s="48" t="s">
        <v>44</v>
      </c>
      <c r="G109" s="48" t="s">
        <v>45</v>
      </c>
      <c r="H109" s="26"/>
      <c r="I109" s="49"/>
      <c r="J109" s="50"/>
      <c r="K109" s="50"/>
    </row>
    <row r="110" spans="2:11" ht="15.75" x14ac:dyDescent="0.25">
      <c r="B110" s="82"/>
      <c r="C110" s="47" t="s">
        <v>166</v>
      </c>
      <c r="D110" s="205"/>
      <c r="E110" s="275"/>
      <c r="F110" s="243"/>
      <c r="G110" s="51"/>
      <c r="H110" s="26"/>
      <c r="I110" s="49">
        <f>G110*F110</f>
        <v>0</v>
      </c>
      <c r="J110" s="50"/>
      <c r="K110" s="50"/>
    </row>
    <row r="111" spans="2:11" ht="15.75" x14ac:dyDescent="0.25">
      <c r="B111" s="82"/>
      <c r="C111" s="47" t="s">
        <v>46</v>
      </c>
      <c r="D111" s="205"/>
      <c r="E111" s="276"/>
      <c r="F111" s="243"/>
      <c r="G111" s="51"/>
      <c r="H111" s="26"/>
      <c r="I111" s="49">
        <f>G111*F111</f>
        <v>0</v>
      </c>
      <c r="J111" s="50"/>
      <c r="K111" s="50"/>
    </row>
    <row r="112" spans="2:11" ht="15.75" x14ac:dyDescent="0.25">
      <c r="B112" s="82"/>
      <c r="C112" s="47" t="s">
        <v>47</v>
      </c>
      <c r="D112" s="205"/>
      <c r="E112" s="276"/>
      <c r="F112" s="243"/>
      <c r="G112" s="51"/>
      <c r="H112" s="26"/>
      <c r="I112" s="49">
        <f>G112*F112</f>
        <v>0</v>
      </c>
      <c r="J112" s="50"/>
      <c r="K112" s="50"/>
    </row>
    <row r="113" spans="2:11" ht="15.75" x14ac:dyDescent="0.25">
      <c r="B113" s="82"/>
      <c r="C113" s="47" t="s">
        <v>48</v>
      </c>
      <c r="D113" s="205"/>
      <c r="E113" s="276"/>
      <c r="F113" s="243"/>
      <c r="G113" s="51"/>
      <c r="H113" s="26"/>
      <c r="I113" s="49">
        <f>G113*F113</f>
        <v>0</v>
      </c>
      <c r="J113" s="50"/>
      <c r="K113" s="50"/>
    </row>
    <row r="114" spans="2:11" ht="15.75" x14ac:dyDescent="0.25">
      <c r="B114" s="82"/>
      <c r="C114" s="25" t="s">
        <v>49</v>
      </c>
      <c r="D114" s="25"/>
      <c r="E114" s="82"/>
      <c r="F114" s="26"/>
      <c r="G114" s="45"/>
      <c r="H114" s="26"/>
      <c r="I114" s="37">
        <f>G114</f>
        <v>0</v>
      </c>
      <c r="J114" s="38">
        <f>SUM(I110:I114)</f>
        <v>0</v>
      </c>
      <c r="K114" s="42"/>
    </row>
    <row r="115" spans="2:11" ht="15.75" x14ac:dyDescent="0.25">
      <c r="B115" s="82"/>
      <c r="C115" s="25"/>
      <c r="D115" s="30"/>
      <c r="E115" s="29"/>
      <c r="F115" s="26"/>
      <c r="G115" s="26"/>
      <c r="H115" s="26"/>
      <c r="I115" s="27"/>
      <c r="J115" s="27"/>
      <c r="K115" s="27"/>
    </row>
    <row r="116" spans="2:11" ht="15.75" x14ac:dyDescent="0.25">
      <c r="B116" s="82"/>
      <c r="C116" s="31" t="s">
        <v>35</v>
      </c>
      <c r="D116" s="25"/>
      <c r="E116" s="26" t="s">
        <v>36</v>
      </c>
      <c r="F116" s="25" t="s">
        <v>37</v>
      </c>
      <c r="G116" s="25"/>
      <c r="H116" s="32"/>
      <c r="I116" s="26" t="s">
        <v>38</v>
      </c>
      <c r="J116" s="26"/>
      <c r="K116" s="26"/>
    </row>
    <row r="117" spans="2:11" ht="15.75" x14ac:dyDescent="0.25">
      <c r="B117" s="82"/>
      <c r="C117" s="4" t="s">
        <v>39</v>
      </c>
      <c r="D117" s="33"/>
      <c r="E117" s="34">
        <v>1</v>
      </c>
      <c r="F117" s="35">
        <v>800</v>
      </c>
      <c r="G117" s="41"/>
      <c r="H117" s="32"/>
      <c r="I117" s="36">
        <f>E117*F117</f>
        <v>800</v>
      </c>
      <c r="J117" s="26"/>
      <c r="K117" s="26"/>
    </row>
    <row r="118" spans="2:11" ht="15.75" x14ac:dyDescent="0.25">
      <c r="B118" s="82"/>
      <c r="C118" s="4" t="s">
        <v>40</v>
      </c>
      <c r="D118" s="33"/>
      <c r="E118" s="34"/>
      <c r="F118" s="35"/>
      <c r="G118" s="41"/>
      <c r="H118" s="32"/>
      <c r="I118" s="36">
        <f>E118*F118</f>
        <v>0</v>
      </c>
      <c r="J118" s="26"/>
      <c r="K118" s="26"/>
    </row>
    <row r="119" spans="2:11" ht="15.75" x14ac:dyDescent="0.25">
      <c r="B119" s="82"/>
      <c r="C119" s="4" t="s">
        <v>41</v>
      </c>
      <c r="D119" s="33"/>
      <c r="E119" s="34"/>
      <c r="F119" s="35"/>
      <c r="G119" s="41"/>
      <c r="H119" s="32"/>
      <c r="I119" s="36">
        <f>E119*F119</f>
        <v>0</v>
      </c>
      <c r="J119" s="26"/>
      <c r="K119" s="26"/>
    </row>
    <row r="120" spans="2:11" ht="15.75" x14ac:dyDescent="0.25">
      <c r="B120" s="82"/>
      <c r="C120" s="4" t="s">
        <v>42</v>
      </c>
      <c r="D120" s="33"/>
      <c r="E120" s="34"/>
      <c r="F120" s="35"/>
      <c r="G120" s="41"/>
      <c r="H120" s="32"/>
      <c r="I120" s="36">
        <f>E120*F120</f>
        <v>0</v>
      </c>
      <c r="J120" s="26"/>
      <c r="K120" s="26"/>
    </row>
    <row r="121" spans="2:11" ht="15.75" x14ac:dyDescent="0.25">
      <c r="B121" s="82"/>
      <c r="C121" s="7"/>
      <c r="D121" s="33"/>
      <c r="E121" s="34"/>
      <c r="F121" s="35"/>
      <c r="G121" s="41"/>
      <c r="H121" s="26"/>
      <c r="I121" s="37">
        <f>E121*F121</f>
        <v>0</v>
      </c>
      <c r="J121" s="38">
        <f>SUM(I117:I121)</f>
        <v>800</v>
      </c>
      <c r="K121" s="42"/>
    </row>
    <row r="122" spans="2:11" ht="15.75" x14ac:dyDescent="0.25">
      <c r="B122" s="82"/>
      <c r="C122" s="39"/>
      <c r="D122" s="39"/>
      <c r="E122" s="40"/>
      <c r="F122" s="41"/>
      <c r="G122" s="41"/>
      <c r="H122" s="26"/>
      <c r="I122" s="36"/>
      <c r="J122" s="42"/>
      <c r="K122" s="42"/>
    </row>
    <row r="123" spans="2:11" ht="15.75" x14ac:dyDescent="0.25">
      <c r="B123" s="82"/>
      <c r="C123" s="43" t="s">
        <v>43</v>
      </c>
      <c r="D123" s="39"/>
      <c r="E123" s="44"/>
      <c r="F123" s="35"/>
      <c r="G123" s="40"/>
      <c r="H123" s="26"/>
      <c r="I123" s="180"/>
      <c r="J123" s="38">
        <f>F123</f>
        <v>0</v>
      </c>
      <c r="K123" s="42"/>
    </row>
    <row r="124" spans="2:11" ht="15.75" x14ac:dyDescent="0.25">
      <c r="B124" s="82"/>
      <c r="C124" s="39"/>
      <c r="D124" s="39"/>
      <c r="E124" s="40"/>
      <c r="F124" s="41"/>
      <c r="G124" s="41"/>
      <c r="H124" s="26"/>
      <c r="I124" s="36"/>
      <c r="J124" s="42"/>
      <c r="K124" s="42"/>
    </row>
    <row r="125" spans="2:11" ht="15.75" x14ac:dyDescent="0.25">
      <c r="B125" s="82"/>
      <c r="C125" s="52" t="s">
        <v>50</v>
      </c>
      <c r="D125" s="30"/>
      <c r="E125" s="53"/>
      <c r="F125" s="53"/>
      <c r="G125" s="53"/>
      <c r="H125" s="26"/>
      <c r="I125" s="49"/>
      <c r="J125" s="50"/>
      <c r="K125" s="50"/>
    </row>
    <row r="126" spans="2:11" ht="30" x14ac:dyDescent="0.25">
      <c r="B126" s="82"/>
      <c r="C126" s="54" t="s">
        <v>51</v>
      </c>
      <c r="D126" s="54" t="s">
        <v>52</v>
      </c>
      <c r="E126" s="64" t="s">
        <v>121</v>
      </c>
      <c r="F126" s="63" t="s">
        <v>122</v>
      </c>
      <c r="G126" s="32" t="s">
        <v>53</v>
      </c>
      <c r="H126" s="32" t="s">
        <v>54</v>
      </c>
      <c r="I126" s="49"/>
      <c r="J126" s="50"/>
      <c r="K126" s="50"/>
    </row>
    <row r="127" spans="2:11" ht="15.75" x14ac:dyDescent="0.25">
      <c r="B127" s="82"/>
      <c r="C127" s="55"/>
      <c r="D127" s="55"/>
      <c r="E127" s="156"/>
      <c r="F127" s="156"/>
      <c r="G127" s="56"/>
      <c r="H127" s="57"/>
      <c r="I127" s="49">
        <f t="shared" ref="I127:I133" si="0">H127*G127</f>
        <v>0</v>
      </c>
      <c r="J127" s="50"/>
      <c r="K127" s="50"/>
    </row>
    <row r="128" spans="2:11" ht="15.75" x14ac:dyDescent="0.25">
      <c r="B128" s="82"/>
      <c r="C128" s="55"/>
      <c r="D128" s="55"/>
      <c r="E128" s="156"/>
      <c r="F128" s="156"/>
      <c r="G128" s="56"/>
      <c r="H128" s="57"/>
      <c r="I128" s="49">
        <f t="shared" si="0"/>
        <v>0</v>
      </c>
      <c r="J128" s="50"/>
      <c r="K128" s="50"/>
    </row>
    <row r="129" spans="2:11" ht="15.75" x14ac:dyDescent="0.25">
      <c r="B129" s="82"/>
      <c r="C129" s="55"/>
      <c r="D129" s="55"/>
      <c r="E129" s="156"/>
      <c r="F129" s="156"/>
      <c r="G129" s="56"/>
      <c r="H129" s="57"/>
      <c r="I129" s="49">
        <f t="shared" si="0"/>
        <v>0</v>
      </c>
      <c r="J129" s="50"/>
      <c r="K129" s="50"/>
    </row>
    <row r="130" spans="2:11" ht="15.75" x14ac:dyDescent="0.25">
      <c r="B130" s="82"/>
      <c r="C130" s="55"/>
      <c r="D130" s="55"/>
      <c r="E130" s="156"/>
      <c r="F130" s="156"/>
      <c r="G130" s="56"/>
      <c r="H130" s="57"/>
      <c r="I130" s="49">
        <f t="shared" si="0"/>
        <v>0</v>
      </c>
      <c r="J130" s="50"/>
      <c r="K130" s="50"/>
    </row>
    <row r="131" spans="2:11" ht="15.75" x14ac:dyDescent="0.25">
      <c r="B131" s="82"/>
      <c r="C131" s="55"/>
      <c r="D131" s="55"/>
      <c r="E131" s="156"/>
      <c r="F131" s="156"/>
      <c r="G131" s="56"/>
      <c r="H131" s="57"/>
      <c r="I131" s="49">
        <f t="shared" si="0"/>
        <v>0</v>
      </c>
      <c r="J131" s="50"/>
      <c r="K131" s="50"/>
    </row>
    <row r="132" spans="2:11" ht="15.75" x14ac:dyDescent="0.25">
      <c r="B132" s="82"/>
      <c r="C132" s="55"/>
      <c r="D132" s="55"/>
      <c r="E132" s="156"/>
      <c r="F132" s="156"/>
      <c r="G132" s="56"/>
      <c r="H132" s="57"/>
      <c r="I132" s="49">
        <f t="shared" si="0"/>
        <v>0</v>
      </c>
      <c r="J132" s="50"/>
      <c r="K132" s="50"/>
    </row>
    <row r="133" spans="2:11" ht="15.75" x14ac:dyDescent="0.25">
      <c r="B133" s="82"/>
      <c r="C133" s="55"/>
      <c r="D133" s="55"/>
      <c r="E133" s="156"/>
      <c r="F133" s="156"/>
      <c r="G133" s="56"/>
      <c r="H133" s="57"/>
      <c r="I133" s="37">
        <f t="shared" si="0"/>
        <v>0</v>
      </c>
      <c r="J133" s="38">
        <f>SUM(I127:I133)</f>
        <v>0</v>
      </c>
      <c r="K133" s="42"/>
    </row>
    <row r="134" spans="2:11" ht="15.75" x14ac:dyDescent="0.25">
      <c r="B134" s="82"/>
      <c r="C134" s="173"/>
      <c r="D134" s="173"/>
      <c r="E134" s="177"/>
      <c r="F134" s="177"/>
      <c r="G134" s="177"/>
      <c r="H134" s="168"/>
      <c r="I134" s="178"/>
      <c r="J134" s="179"/>
      <c r="K134" s="179"/>
    </row>
    <row r="135" spans="2:11" ht="15.75" x14ac:dyDescent="0.25">
      <c r="B135" s="82"/>
      <c r="C135" s="167" t="s">
        <v>167</v>
      </c>
      <c r="D135" s="47"/>
      <c r="E135" s="238"/>
      <c r="F135" s="57"/>
      <c r="G135" s="85"/>
      <c r="H135" s="26"/>
      <c r="I135" s="49">
        <f>E135*F135</f>
        <v>0</v>
      </c>
      <c r="J135" s="50"/>
      <c r="K135" s="50"/>
    </row>
    <row r="136" spans="2:11" ht="15.75" x14ac:dyDescent="0.25">
      <c r="B136" s="162"/>
      <c r="C136" s="167" t="s">
        <v>55</v>
      </c>
      <c r="D136" s="167"/>
      <c r="E136" s="239"/>
      <c r="F136" s="45"/>
      <c r="G136" s="176"/>
      <c r="H136" s="168"/>
      <c r="I136" s="36">
        <f>F136</f>
        <v>0</v>
      </c>
      <c r="J136" s="42"/>
      <c r="K136" s="42"/>
    </row>
    <row r="137" spans="2:11" ht="15.75" x14ac:dyDescent="0.25">
      <c r="B137" s="162"/>
      <c r="C137" s="160" t="s">
        <v>180</v>
      </c>
      <c r="D137" s="160"/>
      <c r="E137" s="240"/>
      <c r="F137" s="210"/>
      <c r="G137" s="176"/>
      <c r="H137" s="168"/>
      <c r="I137" s="49">
        <f>E137*F137</f>
        <v>0</v>
      </c>
      <c r="J137" s="42"/>
      <c r="K137" s="42"/>
    </row>
    <row r="138" spans="2:11" ht="15.75" x14ac:dyDescent="0.25">
      <c r="B138" s="162"/>
      <c r="C138" s="160" t="s">
        <v>55</v>
      </c>
      <c r="D138" s="160"/>
      <c r="E138" s="241"/>
      <c r="F138" s="211"/>
      <c r="G138" s="176"/>
      <c r="H138" s="168"/>
      <c r="I138" s="37">
        <f>F138</f>
        <v>0</v>
      </c>
      <c r="J138" s="38">
        <f>SUM(I135:I138)</f>
        <v>0</v>
      </c>
      <c r="K138" s="42"/>
    </row>
    <row r="139" spans="2:11" ht="15.75" x14ac:dyDescent="0.25">
      <c r="B139" s="162"/>
      <c r="C139" s="167"/>
      <c r="D139" s="167"/>
      <c r="E139" s="239"/>
      <c r="F139" s="176"/>
      <c r="G139" s="176"/>
      <c r="H139" s="168"/>
      <c r="I139" s="36"/>
      <c r="J139" s="42"/>
      <c r="K139" s="42"/>
    </row>
    <row r="140" spans="2:11" ht="15.75" x14ac:dyDescent="0.25">
      <c r="B140" s="162"/>
      <c r="C140" s="174" t="s">
        <v>56</v>
      </c>
      <c r="D140" s="167"/>
      <c r="E140" s="239"/>
      <c r="F140" s="168"/>
      <c r="G140" s="168"/>
      <c r="H140" s="168"/>
      <c r="I140" s="49"/>
      <c r="J140" s="50"/>
      <c r="K140" s="50"/>
    </row>
    <row r="141" spans="2:11" ht="15.75" x14ac:dyDescent="0.25">
      <c r="B141" s="162"/>
      <c r="C141" s="167" t="s">
        <v>52</v>
      </c>
      <c r="D141" s="167"/>
      <c r="E141" s="242"/>
      <c r="F141" s="175"/>
      <c r="G141" s="175"/>
      <c r="H141" s="168"/>
      <c r="I141" s="49"/>
      <c r="J141" s="50"/>
      <c r="K141" s="50"/>
    </row>
    <row r="142" spans="2:11" ht="15.75" x14ac:dyDescent="0.25">
      <c r="B142" s="82"/>
      <c r="C142" s="58"/>
      <c r="D142" s="33"/>
      <c r="E142" s="238"/>
      <c r="F142" s="59"/>
      <c r="G142" s="86"/>
      <c r="H142" s="26"/>
      <c r="I142" s="49">
        <f>F142*E142/1000</f>
        <v>0</v>
      </c>
      <c r="J142" s="50"/>
      <c r="K142" s="50"/>
    </row>
    <row r="143" spans="2:11" ht="15.75" x14ac:dyDescent="0.25">
      <c r="B143" s="82"/>
      <c r="C143" s="58"/>
      <c r="D143" s="33"/>
      <c r="E143" s="238"/>
      <c r="F143" s="59"/>
      <c r="G143" s="86"/>
      <c r="H143" s="26"/>
      <c r="I143" s="49">
        <f>F143*E143/1000</f>
        <v>0</v>
      </c>
      <c r="J143" s="50"/>
      <c r="K143" s="50"/>
    </row>
    <row r="144" spans="2:11" ht="15.75" x14ac:dyDescent="0.25">
      <c r="B144" s="82"/>
      <c r="C144" s="167" t="s">
        <v>57</v>
      </c>
      <c r="D144" s="167"/>
      <c r="E144" s="239"/>
      <c r="F144" s="45"/>
      <c r="G144" s="168"/>
      <c r="H144" s="168"/>
      <c r="I144" s="37">
        <f>F144</f>
        <v>0</v>
      </c>
      <c r="J144" s="38">
        <f>SUM(I142:I144)</f>
        <v>0</v>
      </c>
      <c r="K144" s="42"/>
    </row>
    <row r="145" spans="2:11" ht="15.75" x14ac:dyDescent="0.25">
      <c r="B145" s="82"/>
      <c r="C145" s="167"/>
      <c r="D145" s="167"/>
      <c r="E145" s="239"/>
      <c r="F145" s="168"/>
      <c r="G145" s="168"/>
      <c r="H145" s="168"/>
      <c r="I145" s="36"/>
      <c r="J145" s="50"/>
      <c r="K145" s="50"/>
    </row>
    <row r="146" spans="2:11" ht="15.75" x14ac:dyDescent="0.25">
      <c r="B146" s="82"/>
      <c r="C146" s="174" t="s">
        <v>177</v>
      </c>
      <c r="D146" s="167"/>
      <c r="E146" s="239"/>
      <c r="F146" s="168"/>
      <c r="G146" s="168"/>
      <c r="H146" s="168"/>
      <c r="I146" s="36"/>
      <c r="J146" s="50"/>
      <c r="K146" s="50"/>
    </row>
    <row r="147" spans="2:11" ht="15.75" x14ac:dyDescent="0.25">
      <c r="B147" s="82"/>
      <c r="C147" s="167" t="s">
        <v>58</v>
      </c>
      <c r="D147" s="167"/>
      <c r="E147" s="241"/>
      <c r="F147" s="166"/>
      <c r="G147" s="167"/>
      <c r="H147" s="167"/>
      <c r="I147" s="25"/>
      <c r="J147" s="50"/>
      <c r="K147" s="50"/>
    </row>
    <row r="148" spans="2:11" ht="15.75" x14ac:dyDescent="0.25">
      <c r="B148" s="82"/>
      <c r="C148" s="7"/>
      <c r="D148" s="33"/>
      <c r="E148" s="255"/>
      <c r="F148" s="256"/>
      <c r="G148" s="84"/>
      <c r="H148" s="26"/>
      <c r="I148" s="49">
        <f>F148*E148</f>
        <v>0</v>
      </c>
      <c r="J148" s="50"/>
      <c r="K148" s="50"/>
    </row>
    <row r="149" spans="2:11" ht="15.75" x14ac:dyDescent="0.25">
      <c r="B149" s="162"/>
      <c r="C149" s="167" t="s">
        <v>59</v>
      </c>
      <c r="D149" s="167"/>
      <c r="E149" s="239"/>
      <c r="F149" s="45"/>
      <c r="G149" s="168"/>
      <c r="H149" s="168"/>
      <c r="I149" s="37">
        <f>F149</f>
        <v>0</v>
      </c>
      <c r="J149" s="38">
        <f>SUM(I148:I149)</f>
        <v>0</v>
      </c>
      <c r="K149" s="42"/>
    </row>
    <row r="150" spans="2:11" ht="15.75" x14ac:dyDescent="0.25">
      <c r="B150" s="162"/>
      <c r="C150" s="167"/>
      <c r="D150" s="167"/>
      <c r="E150" s="239"/>
      <c r="F150" s="168"/>
      <c r="G150" s="168"/>
      <c r="H150" s="168"/>
      <c r="I150" s="36"/>
      <c r="J150" s="42"/>
      <c r="K150" s="42"/>
    </row>
    <row r="151" spans="2:11" ht="15.75" x14ac:dyDescent="0.25">
      <c r="B151" s="162"/>
      <c r="C151" s="174" t="s">
        <v>178</v>
      </c>
      <c r="D151" s="167"/>
      <c r="E151" s="239"/>
      <c r="F151" s="168"/>
      <c r="G151" s="168"/>
      <c r="H151" s="168"/>
      <c r="I151" s="36"/>
      <c r="J151" s="42"/>
      <c r="K151" s="42"/>
    </row>
    <row r="152" spans="2:11" ht="15.75" x14ac:dyDescent="0.25">
      <c r="B152" s="162"/>
      <c r="C152" s="167" t="s">
        <v>52</v>
      </c>
      <c r="D152" s="167"/>
      <c r="E152" s="239"/>
      <c r="F152" s="168"/>
      <c r="G152" s="168"/>
      <c r="H152" s="168"/>
      <c r="I152" s="49"/>
      <c r="J152" s="50"/>
      <c r="K152" s="50"/>
    </row>
    <row r="153" spans="2:11" ht="15.75" x14ac:dyDescent="0.25">
      <c r="B153" s="82"/>
      <c r="C153" s="7"/>
      <c r="D153" s="33"/>
      <c r="E153" s="243"/>
      <c r="F153" s="51"/>
      <c r="G153" s="84"/>
      <c r="H153" s="26"/>
      <c r="I153" s="49">
        <f>F153*E153</f>
        <v>0</v>
      </c>
      <c r="J153" s="50"/>
      <c r="K153" s="50"/>
    </row>
    <row r="154" spans="2:11" ht="15.75" x14ac:dyDescent="0.25">
      <c r="B154" s="162"/>
      <c r="C154" s="167" t="s">
        <v>60</v>
      </c>
      <c r="D154" s="167"/>
      <c r="E154" s="168"/>
      <c r="F154" s="45"/>
      <c r="G154" s="168"/>
      <c r="H154" s="168"/>
      <c r="I154" s="37">
        <f>F154</f>
        <v>0</v>
      </c>
      <c r="J154" s="38">
        <f>SUM(I153:I154)</f>
        <v>0</v>
      </c>
      <c r="K154" s="42"/>
    </row>
    <row r="155" spans="2:11" ht="15.75" x14ac:dyDescent="0.25">
      <c r="B155" s="162"/>
      <c r="C155" s="167"/>
      <c r="D155" s="167"/>
      <c r="E155" s="168"/>
      <c r="F155" s="168"/>
      <c r="G155" s="168"/>
      <c r="H155" s="168"/>
      <c r="I155" s="36"/>
      <c r="J155" s="42"/>
      <c r="K155" s="42"/>
    </row>
    <row r="156" spans="2:11" ht="15.75" x14ac:dyDescent="0.25">
      <c r="B156" s="162"/>
      <c r="C156" s="174" t="s">
        <v>179</v>
      </c>
      <c r="D156" s="167"/>
      <c r="E156" s="168"/>
      <c r="F156" s="168"/>
      <c r="G156" s="168"/>
      <c r="H156" s="168"/>
      <c r="I156" s="36"/>
      <c r="J156" s="42"/>
      <c r="K156" s="42"/>
    </row>
    <row r="157" spans="2:11" ht="15.75" x14ac:dyDescent="0.25">
      <c r="B157" s="162"/>
      <c r="C157" s="167" t="s">
        <v>52</v>
      </c>
      <c r="D157" s="167"/>
      <c r="E157" s="175"/>
      <c r="F157" s="175"/>
      <c r="G157" s="175"/>
      <c r="H157" s="168"/>
      <c r="I157" s="49"/>
      <c r="J157" s="50"/>
      <c r="K157" s="50"/>
    </row>
    <row r="158" spans="2:11" ht="15.75" x14ac:dyDescent="0.25">
      <c r="B158" s="82"/>
      <c r="C158" s="7"/>
      <c r="D158" s="33"/>
      <c r="E158" s="34"/>
      <c r="F158" s="59"/>
      <c r="G158" s="86">
        <v>700</v>
      </c>
      <c r="H158" s="26"/>
      <c r="I158" s="49">
        <f>F158*E158/1000</f>
        <v>0</v>
      </c>
      <c r="J158" s="50"/>
      <c r="K158" s="50"/>
    </row>
    <row r="159" spans="2:11" ht="15.75" x14ac:dyDescent="0.25">
      <c r="B159" s="162"/>
      <c r="C159" s="167" t="s">
        <v>57</v>
      </c>
      <c r="D159" s="167"/>
      <c r="E159" s="168"/>
      <c r="F159" s="45"/>
      <c r="G159" s="168"/>
      <c r="H159" s="168"/>
      <c r="I159" s="37">
        <f>F159</f>
        <v>0</v>
      </c>
      <c r="J159" s="38">
        <f>SUM(I158:I159)</f>
        <v>0</v>
      </c>
      <c r="K159" s="42"/>
    </row>
    <row r="160" spans="2:11" ht="15.75" x14ac:dyDescent="0.25">
      <c r="B160" s="162"/>
      <c r="C160" s="167"/>
      <c r="D160" s="167"/>
      <c r="E160" s="168"/>
      <c r="F160" s="190"/>
      <c r="G160" s="168"/>
      <c r="H160" s="168"/>
      <c r="I160" s="36"/>
      <c r="J160" s="42"/>
      <c r="K160" s="42"/>
    </row>
    <row r="161" spans="2:16" ht="16.5" thickBot="1" x14ac:dyDescent="0.3">
      <c r="B161" s="162"/>
      <c r="C161" s="169" t="s">
        <v>61</v>
      </c>
      <c r="D161" s="170"/>
      <c r="E161" s="170"/>
      <c r="F161" s="171"/>
      <c r="G161" s="171"/>
      <c r="H161" s="168"/>
      <c r="I161" s="36"/>
      <c r="J161" s="301">
        <f>'Costs &amp; Benefits'!J161</f>
        <v>1086.75</v>
      </c>
      <c r="K161" s="60"/>
    </row>
    <row r="162" spans="2:16" ht="16.5" thickTop="1" x14ac:dyDescent="0.25">
      <c r="B162" s="162"/>
      <c r="C162" s="172"/>
      <c r="D162" s="173"/>
      <c r="E162" s="167"/>
      <c r="F162" s="171"/>
      <c r="G162" s="171"/>
      <c r="H162" s="168"/>
      <c r="I162" s="36"/>
      <c r="J162" s="60"/>
      <c r="K162" s="60"/>
    </row>
    <row r="163" spans="2:16" x14ac:dyDescent="0.25">
      <c r="B163" s="83"/>
      <c r="C163" s="83"/>
      <c r="D163" s="83"/>
      <c r="E163" s="83"/>
      <c r="F163" s="83"/>
      <c r="G163" s="83"/>
      <c r="H163" s="83"/>
      <c r="I163" s="83"/>
    </row>
    <row r="164" spans="2:16" ht="18" x14ac:dyDescent="0.25">
      <c r="B164" s="82"/>
      <c r="C164" s="83"/>
      <c r="D164" s="83"/>
      <c r="E164" s="83"/>
      <c r="F164" s="124" t="s">
        <v>137</v>
      </c>
      <c r="G164" s="83"/>
      <c r="H164" s="83"/>
      <c r="I164" s="83"/>
      <c r="J164" s="83"/>
      <c r="K164" s="83"/>
    </row>
    <row r="165" spans="2:16" ht="18.75" x14ac:dyDescent="0.3">
      <c r="B165" s="82"/>
      <c r="C165" s="83"/>
      <c r="D165" s="83"/>
      <c r="E165" s="83"/>
      <c r="F165" s="192" t="s">
        <v>159</v>
      </c>
      <c r="G165" s="83"/>
      <c r="H165" s="83"/>
      <c r="I165" s="83"/>
      <c r="J165" s="83"/>
      <c r="K165" s="83"/>
    </row>
    <row r="166" spans="2:16" x14ac:dyDescent="0.25">
      <c r="B166" s="83"/>
      <c r="C166" s="83"/>
      <c r="D166" s="83"/>
      <c r="E166" s="83"/>
      <c r="F166" s="83"/>
      <c r="G166" s="83"/>
      <c r="H166" s="83"/>
      <c r="I166" s="83"/>
      <c r="J166" s="83"/>
      <c r="K166" s="83"/>
    </row>
    <row r="167" spans="2:16" ht="20.25" x14ac:dyDescent="0.3">
      <c r="B167" s="82"/>
      <c r="C167" s="94"/>
      <c r="D167" s="95"/>
      <c r="E167" s="95"/>
      <c r="F167" s="95"/>
      <c r="G167" s="95"/>
      <c r="H167" s="95"/>
      <c r="I167" s="95"/>
      <c r="J167" s="95"/>
      <c r="K167" s="95"/>
      <c r="L167" s="139" t="s">
        <v>65</v>
      </c>
      <c r="M167" s="67"/>
      <c r="N167" s="67"/>
      <c r="O167" s="67"/>
      <c r="P167" s="67"/>
    </row>
    <row r="168" spans="2:16" ht="15.75" x14ac:dyDescent="0.25">
      <c r="B168" s="82"/>
      <c r="C168" s="95"/>
      <c r="D168" s="95"/>
      <c r="E168" s="95" t="s">
        <v>133</v>
      </c>
      <c r="F168" s="96" t="s">
        <v>132</v>
      </c>
      <c r="G168" s="82"/>
      <c r="H168" s="96" t="s">
        <v>62</v>
      </c>
      <c r="I168" s="95"/>
      <c r="J168" s="82"/>
      <c r="K168" s="95"/>
      <c r="L168" s="136" t="s">
        <v>236</v>
      </c>
      <c r="M168" s="67"/>
      <c r="N168" s="67"/>
      <c r="O168" s="67"/>
      <c r="P168" s="67"/>
    </row>
    <row r="169" spans="2:16" ht="15.75" x14ac:dyDescent="0.25">
      <c r="B169" s="82"/>
      <c r="C169" s="157"/>
      <c r="D169" s="158"/>
      <c r="E169" s="157"/>
      <c r="F169" s="157"/>
      <c r="G169" s="82"/>
      <c r="H169" s="96">
        <f>E169*F169</f>
        <v>0</v>
      </c>
      <c r="I169" s="95"/>
      <c r="J169" s="82"/>
      <c r="K169" s="95"/>
      <c r="L169" s="133" t="s">
        <v>237</v>
      </c>
      <c r="M169" s="67"/>
      <c r="N169" s="67"/>
      <c r="O169" s="67"/>
      <c r="P169" s="67"/>
    </row>
    <row r="170" spans="2:16" ht="15.75" x14ac:dyDescent="0.25">
      <c r="B170" s="82"/>
      <c r="C170" s="157"/>
      <c r="D170" s="158"/>
      <c r="E170" s="157"/>
      <c r="F170" s="157"/>
      <c r="G170" s="82"/>
      <c r="H170" s="96">
        <f>E170*F170</f>
        <v>0</v>
      </c>
      <c r="I170" s="95"/>
      <c r="J170" s="82"/>
      <c r="K170" s="95"/>
      <c r="L170" s="133"/>
      <c r="M170" s="67"/>
      <c r="N170" s="67"/>
      <c r="O170" s="67"/>
      <c r="P170" s="67"/>
    </row>
    <row r="171" spans="2:16" ht="15.75" x14ac:dyDescent="0.25">
      <c r="B171" s="82"/>
      <c r="C171" s="157"/>
      <c r="D171" s="158"/>
      <c r="E171" s="157"/>
      <c r="F171" s="157"/>
      <c r="G171" s="82"/>
      <c r="H171" s="96">
        <f>E171*F171</f>
        <v>0</v>
      </c>
      <c r="I171" s="95"/>
      <c r="J171" s="82"/>
      <c r="K171" s="95"/>
      <c r="L171" s="133"/>
      <c r="M171" s="67"/>
      <c r="N171" s="67"/>
      <c r="O171" s="67"/>
      <c r="P171" s="67"/>
    </row>
    <row r="172" spans="2:16" ht="15.75" x14ac:dyDescent="0.25">
      <c r="B172" s="82"/>
      <c r="C172" s="157"/>
      <c r="D172" s="158"/>
      <c r="E172" s="157"/>
      <c r="F172" s="157"/>
      <c r="G172" s="82"/>
      <c r="H172" s="96">
        <f>E172*F172</f>
        <v>0</v>
      </c>
      <c r="I172" s="95"/>
      <c r="J172" s="82"/>
      <c r="K172" s="95"/>
      <c r="L172" s="133" t="s">
        <v>238</v>
      </c>
      <c r="M172" s="67"/>
      <c r="N172" s="67"/>
      <c r="O172" s="67"/>
      <c r="P172" s="67"/>
    </row>
    <row r="173" spans="2:16" ht="15.75" x14ac:dyDescent="0.25">
      <c r="B173" s="82"/>
      <c r="C173" s="157"/>
      <c r="D173" s="158"/>
      <c r="E173" s="157"/>
      <c r="F173" s="157"/>
      <c r="G173" s="82"/>
      <c r="H173" s="182">
        <f>E173*F173</f>
        <v>0</v>
      </c>
      <c r="I173" s="95"/>
      <c r="J173" s="82"/>
      <c r="K173" s="95"/>
      <c r="L173" s="133" t="s">
        <v>241</v>
      </c>
      <c r="M173" s="67"/>
      <c r="N173" s="67"/>
      <c r="O173" s="67"/>
      <c r="P173" s="67"/>
    </row>
    <row r="174" spans="2:16" ht="15.75" x14ac:dyDescent="0.25">
      <c r="B174" s="82"/>
      <c r="C174" s="95"/>
      <c r="D174" s="95"/>
      <c r="E174" s="95"/>
      <c r="F174" s="95" t="s">
        <v>63</v>
      </c>
      <c r="G174" s="82"/>
      <c r="H174" s="97">
        <f>SUM(H169:H173)</f>
        <v>0</v>
      </c>
      <c r="I174" s="95"/>
      <c r="J174" s="82"/>
      <c r="K174" s="95"/>
      <c r="L174" s="133" t="s">
        <v>239</v>
      </c>
      <c r="M174" s="67"/>
      <c r="N174" s="67"/>
      <c r="O174" s="67"/>
      <c r="P174" s="67"/>
    </row>
    <row r="175" spans="2:16" ht="15.75" x14ac:dyDescent="0.25">
      <c r="B175" s="82"/>
      <c r="C175" s="95" t="s">
        <v>155</v>
      </c>
      <c r="D175" s="95"/>
      <c r="E175" s="95"/>
      <c r="F175" s="95"/>
      <c r="G175" s="98" t="s">
        <v>64</v>
      </c>
      <c r="H175" s="181">
        <v>30</v>
      </c>
      <c r="I175" s="95" t="s">
        <v>134</v>
      </c>
      <c r="J175" s="82"/>
      <c r="K175" s="95"/>
      <c r="L175" s="133" t="s">
        <v>240</v>
      </c>
      <c r="M175" s="67"/>
      <c r="N175" s="67"/>
      <c r="O175" s="67"/>
      <c r="P175" s="67"/>
    </row>
    <row r="176" spans="2:16" ht="15.75" x14ac:dyDescent="0.25">
      <c r="B176" s="82"/>
      <c r="C176" s="95"/>
      <c r="D176" s="95"/>
      <c r="E176" s="95"/>
      <c r="F176" s="95"/>
      <c r="G176" s="95"/>
      <c r="H176" s="96"/>
      <c r="I176" s="95"/>
      <c r="J176" s="82"/>
      <c r="K176" s="95"/>
      <c r="L176" s="67"/>
      <c r="M176" s="67"/>
      <c r="N176" s="67"/>
      <c r="O176" s="67"/>
      <c r="P176" s="67"/>
    </row>
    <row r="177" spans="2:43" ht="16.5" thickBot="1" x14ac:dyDescent="0.3">
      <c r="B177" s="82"/>
      <c r="C177" s="94" t="s">
        <v>136</v>
      </c>
      <c r="D177" s="95"/>
      <c r="E177" s="95"/>
      <c r="F177" s="95"/>
      <c r="G177" s="95"/>
      <c r="H177" s="302">
        <f>'Costs &amp; Benefits'!H177</f>
        <v>651</v>
      </c>
      <c r="I177" s="95"/>
      <c r="J177" s="82"/>
      <c r="K177" s="95"/>
      <c r="L177" s="67"/>
      <c r="M177" s="67"/>
      <c r="N177" s="67"/>
      <c r="O177" s="67"/>
      <c r="P177" s="67"/>
    </row>
    <row r="178" spans="2:43" ht="16.5" thickTop="1" x14ac:dyDescent="0.25">
      <c r="B178" s="82"/>
      <c r="C178" s="94"/>
      <c r="D178" s="95"/>
      <c r="E178" s="95"/>
      <c r="F178" s="95"/>
      <c r="G178" s="95"/>
      <c r="H178" s="95"/>
      <c r="I178" s="125"/>
      <c r="J178" s="95"/>
      <c r="K178" s="95"/>
      <c r="L178" s="61"/>
      <c r="M178" s="61"/>
      <c r="N178" s="61"/>
      <c r="O178" s="61"/>
      <c r="P178" s="61"/>
    </row>
    <row r="179" spans="2:43" ht="15.75" x14ac:dyDescent="0.25">
      <c r="B179" s="83"/>
      <c r="C179" s="112"/>
      <c r="D179" s="112"/>
      <c r="E179" s="112"/>
      <c r="F179" s="112"/>
      <c r="G179" s="112"/>
      <c r="H179" s="112"/>
      <c r="I179" s="112"/>
      <c r="J179" s="112"/>
      <c r="K179" s="112"/>
      <c r="L179" s="61"/>
      <c r="M179" s="61"/>
      <c r="N179" s="61"/>
      <c r="O179" s="61"/>
      <c r="P179" s="61"/>
    </row>
    <row r="180" spans="2:43" ht="20.25" x14ac:dyDescent="0.3">
      <c r="B180" s="83"/>
      <c r="C180" s="112"/>
      <c r="D180" s="112"/>
      <c r="E180" s="186"/>
      <c r="F180" s="124" t="s">
        <v>156</v>
      </c>
      <c r="G180" s="112"/>
      <c r="H180" s="112"/>
      <c r="I180" s="112"/>
      <c r="J180" s="112"/>
      <c r="K180" s="112"/>
      <c r="L180" s="292"/>
      <c r="M180" s="141"/>
      <c r="N180" s="136"/>
      <c r="O180" s="136"/>
      <c r="P180" s="136"/>
      <c r="Q180" s="142"/>
      <c r="R180" s="142"/>
      <c r="S180" s="142"/>
      <c r="T180" s="142"/>
      <c r="U180" s="142"/>
      <c r="V180" s="142"/>
      <c r="W180" s="142"/>
      <c r="X180" s="142"/>
      <c r="Y180" s="142"/>
      <c r="Z180" s="142"/>
      <c r="AA180" s="142"/>
      <c r="AB180" s="142"/>
      <c r="AC180" s="143"/>
      <c r="AD180" s="143"/>
      <c r="AE180" s="143"/>
      <c r="AF180" s="143"/>
      <c r="AG180" s="143"/>
      <c r="AH180" s="143"/>
      <c r="AI180" s="143"/>
      <c r="AJ180" s="143"/>
      <c r="AK180" s="143"/>
      <c r="AL180" s="143"/>
      <c r="AM180" s="143"/>
      <c r="AN180" s="143"/>
      <c r="AO180" s="143"/>
      <c r="AP180" s="144"/>
      <c r="AQ180" s="144"/>
    </row>
    <row r="181" spans="2:43" ht="15.75" x14ac:dyDescent="0.25">
      <c r="B181" s="83"/>
      <c r="C181" s="112"/>
      <c r="D181" s="112"/>
      <c r="E181" s="186"/>
      <c r="F181" s="112"/>
      <c r="G181" s="112"/>
      <c r="H181" s="112"/>
      <c r="I181" s="112"/>
      <c r="J181" s="112"/>
      <c r="K181" s="112"/>
      <c r="L181" s="344" t="s">
        <v>203</v>
      </c>
      <c r="M181" s="341"/>
      <c r="N181" s="136"/>
      <c r="O181" s="136"/>
      <c r="P181" s="136"/>
      <c r="Q181" s="142"/>
      <c r="R181" s="142"/>
      <c r="S181" s="142"/>
      <c r="T181" s="142"/>
      <c r="U181" s="142"/>
      <c r="V181" s="142"/>
      <c r="W181" s="142"/>
      <c r="X181" s="142"/>
      <c r="Y181" s="142"/>
      <c r="Z181" s="142"/>
      <c r="AA181" s="142"/>
      <c r="AB181" s="142"/>
      <c r="AC181" s="143"/>
      <c r="AD181" s="143"/>
      <c r="AE181" s="143"/>
      <c r="AF181" s="143"/>
      <c r="AG181" s="143"/>
      <c r="AH181" s="143"/>
      <c r="AI181" s="143"/>
      <c r="AJ181" s="143"/>
      <c r="AK181" s="143"/>
      <c r="AL181" s="143"/>
      <c r="AM181" s="143"/>
      <c r="AN181" s="143"/>
      <c r="AO181" s="143"/>
      <c r="AP181" s="144"/>
      <c r="AQ181" s="144"/>
    </row>
    <row r="182" spans="2:43" ht="15.75" x14ac:dyDescent="0.25">
      <c r="B182" s="82"/>
      <c r="C182" s="94"/>
      <c r="D182" s="94"/>
      <c r="E182" s="94"/>
      <c r="F182" s="94"/>
      <c r="G182" s="94"/>
      <c r="H182" s="94"/>
      <c r="I182" s="94"/>
      <c r="J182" s="94"/>
      <c r="K182" s="94"/>
      <c r="L182" s="342" t="s">
        <v>66</v>
      </c>
      <c r="M182" s="343"/>
      <c r="N182" s="223" t="s">
        <v>67</v>
      </c>
      <c r="O182" s="137"/>
      <c r="P182" s="137"/>
      <c r="Q182" s="146"/>
      <c r="R182" s="146"/>
      <c r="S182" s="146"/>
      <c r="T182" s="146"/>
      <c r="U182" s="146"/>
      <c r="V182" s="142"/>
      <c r="W182" s="142"/>
      <c r="X182" s="142"/>
      <c r="Y182" s="142"/>
      <c r="Z182" s="142"/>
      <c r="AA182" s="142"/>
      <c r="AB182" s="142"/>
      <c r="AC182" s="142"/>
      <c r="AD182" s="142"/>
      <c r="AE182" s="142"/>
      <c r="AF182" s="142"/>
      <c r="AG182" s="142"/>
      <c r="AH182" s="142"/>
      <c r="AI182" s="142"/>
      <c r="AJ182" s="142"/>
      <c r="AK182" s="142"/>
      <c r="AL182" s="142"/>
      <c r="AM182" s="142"/>
      <c r="AN182" s="142"/>
      <c r="AO182" s="143"/>
      <c r="AP182" s="144"/>
      <c r="AQ182" s="144"/>
    </row>
    <row r="183" spans="2:43" ht="15.75" x14ac:dyDescent="0.25">
      <c r="B183" s="82"/>
      <c r="C183" s="95"/>
      <c r="D183" s="82"/>
      <c r="E183" s="94" t="s">
        <v>68</v>
      </c>
      <c r="F183" s="95"/>
      <c r="G183" s="94" t="s">
        <v>69</v>
      </c>
      <c r="H183" s="98"/>
      <c r="I183" s="5" t="s">
        <v>160</v>
      </c>
      <c r="J183" s="111"/>
      <c r="K183" s="95"/>
      <c r="L183" s="137" t="s">
        <v>70</v>
      </c>
      <c r="M183" s="147" t="s">
        <v>71</v>
      </c>
      <c r="N183" s="137" t="s">
        <v>72</v>
      </c>
      <c r="O183" s="137"/>
      <c r="P183" s="137"/>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3"/>
      <c r="AP183" s="144"/>
      <c r="AQ183" s="144"/>
    </row>
    <row r="184" spans="2:43" ht="15.75" x14ac:dyDescent="0.25">
      <c r="B184" s="82"/>
      <c r="C184" s="95" t="s">
        <v>76</v>
      </c>
      <c r="D184" s="82"/>
      <c r="E184" s="120">
        <f>'Costs &amp; Benefits'!E184</f>
        <v>7000</v>
      </c>
      <c r="F184" s="95"/>
      <c r="G184" s="291">
        <f>'Costs &amp; Benefits'!G184+1000</f>
        <v>13000</v>
      </c>
      <c r="H184" s="95"/>
      <c r="I184" s="194">
        <f>(G184-E184)/E184</f>
        <v>0.8571428571428571</v>
      </c>
      <c r="J184" s="193"/>
      <c r="K184" s="95"/>
      <c r="L184" s="137" t="s">
        <v>73</v>
      </c>
      <c r="M184" s="147" t="s">
        <v>74</v>
      </c>
      <c r="N184" s="137" t="s">
        <v>75</v>
      </c>
      <c r="O184" s="137"/>
      <c r="P184" s="137"/>
      <c r="Q184" s="142"/>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3"/>
      <c r="AP184" s="144"/>
      <c r="AQ184" s="144"/>
    </row>
    <row r="185" spans="2:43" ht="15.75" x14ac:dyDescent="0.25">
      <c r="B185" s="82"/>
      <c r="C185" s="95"/>
      <c r="D185" s="82"/>
      <c r="E185" s="95"/>
      <c r="F185" s="95"/>
      <c r="G185" s="277"/>
      <c r="H185" s="95"/>
      <c r="I185" s="1"/>
      <c r="J185" s="1"/>
      <c r="K185" s="95"/>
      <c r="L185" s="137" t="s">
        <v>77</v>
      </c>
      <c r="M185" s="147" t="s">
        <v>78</v>
      </c>
      <c r="N185" s="137" t="s">
        <v>79</v>
      </c>
      <c r="O185" s="137"/>
      <c r="P185" s="137"/>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3"/>
      <c r="AP185" s="144"/>
      <c r="AQ185" s="144"/>
    </row>
    <row r="186" spans="2:43" ht="15.75" x14ac:dyDescent="0.25">
      <c r="B186" s="82"/>
      <c r="C186" s="95" t="s">
        <v>80</v>
      </c>
      <c r="D186" s="82"/>
      <c r="E186" s="115">
        <f>E184*78%</f>
        <v>5460</v>
      </c>
      <c r="F186" s="95"/>
      <c r="G186" s="115">
        <f>G184*80%</f>
        <v>10400</v>
      </c>
      <c r="H186" s="95"/>
      <c r="I186" s="1"/>
      <c r="J186" s="1"/>
      <c r="K186" s="95"/>
      <c r="L186" s="61"/>
      <c r="M186" s="137"/>
      <c r="N186" s="137"/>
      <c r="O186" s="137"/>
      <c r="P186" s="137"/>
      <c r="Q186" s="142"/>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3"/>
      <c r="AP186" s="144"/>
      <c r="AQ186" s="144"/>
    </row>
    <row r="187" spans="2:43" ht="15.75" x14ac:dyDescent="0.25">
      <c r="B187" s="82"/>
      <c r="C187" s="95"/>
      <c r="D187" s="82"/>
      <c r="E187" s="95"/>
      <c r="F187" s="95"/>
      <c r="G187" s="95"/>
      <c r="H187" s="95"/>
      <c r="I187" s="194"/>
      <c r="J187" s="193"/>
      <c r="K187" s="95"/>
      <c r="L187" s="137" t="s">
        <v>170</v>
      </c>
      <c r="M187" s="137"/>
      <c r="N187" s="137"/>
      <c r="O187" s="137"/>
      <c r="P187" s="137"/>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3"/>
      <c r="AP187" s="144"/>
      <c r="AQ187" s="144"/>
    </row>
    <row r="188" spans="2:43" ht="15.75" x14ac:dyDescent="0.25">
      <c r="B188" s="82"/>
      <c r="C188" s="95" t="s">
        <v>81</v>
      </c>
      <c r="D188" s="82"/>
      <c r="E188" s="101">
        <f>E186/13.8</f>
        <v>395.65217391304344</v>
      </c>
      <c r="F188" s="95"/>
      <c r="G188" s="101">
        <f>G186/13.2</f>
        <v>787.87878787878788</v>
      </c>
      <c r="H188" s="95"/>
      <c r="I188" s="194">
        <f>(G188-E188)/E188</f>
        <v>0.99134199134199152</v>
      </c>
      <c r="J188" s="95"/>
      <c r="K188" s="95"/>
      <c r="L188" s="137"/>
      <c r="M188" s="137" t="s">
        <v>171</v>
      </c>
      <c r="N188" s="137"/>
      <c r="O188" s="137"/>
      <c r="P188" s="137"/>
      <c r="Q188" s="142"/>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3"/>
      <c r="AP188" s="144"/>
      <c r="AQ188" s="144"/>
    </row>
    <row r="189" spans="2:43" ht="15.75" x14ac:dyDescent="0.25">
      <c r="B189" s="82"/>
      <c r="C189" s="95" t="s">
        <v>82</v>
      </c>
      <c r="D189" s="82"/>
      <c r="E189" s="101"/>
      <c r="F189" s="95"/>
      <c r="G189" s="101">
        <f>G188-E188</f>
        <v>392.22661396574443</v>
      </c>
      <c r="H189" s="95"/>
      <c r="I189" s="95"/>
      <c r="J189" s="95"/>
      <c r="K189" s="95"/>
      <c r="L189" s="61"/>
      <c r="M189" s="61"/>
      <c r="N189" s="137"/>
      <c r="O189" s="137"/>
      <c r="P189" s="137"/>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3"/>
      <c r="AP189" s="144"/>
      <c r="AQ189" s="144"/>
    </row>
    <row r="190" spans="2:43" ht="15.75" x14ac:dyDescent="0.25">
      <c r="B190" s="82"/>
      <c r="C190" s="95"/>
      <c r="D190" s="82"/>
      <c r="E190" s="95"/>
      <c r="F190" s="95"/>
      <c r="G190" s="95"/>
      <c r="H190" s="95"/>
      <c r="I190" s="95"/>
      <c r="J190" s="95"/>
      <c r="K190" s="95"/>
      <c r="L190" s="235" t="s">
        <v>200</v>
      </c>
      <c r="M190" s="137"/>
      <c r="N190" s="137"/>
      <c r="O190" s="137"/>
      <c r="P190" s="137"/>
      <c r="Q190" s="142"/>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3"/>
      <c r="AP190" s="144"/>
      <c r="AQ190" s="144"/>
    </row>
    <row r="191" spans="2:43" ht="15.75" x14ac:dyDescent="0.25">
      <c r="B191" s="82"/>
      <c r="C191" s="95" t="s">
        <v>83</v>
      </c>
      <c r="D191" s="82"/>
      <c r="E191" s="102"/>
      <c r="F191" s="95"/>
      <c r="G191" s="119">
        <f>'Costs &amp; Benefits'!G191</f>
        <v>5.75</v>
      </c>
      <c r="H191" s="95"/>
      <c r="I191" s="95"/>
      <c r="J191" s="95"/>
      <c r="K191" s="95"/>
      <c r="L191" s="137" t="s">
        <v>201</v>
      </c>
      <c r="M191" s="137"/>
      <c r="N191" s="137"/>
      <c r="O191" s="137"/>
      <c r="P191" s="137"/>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3"/>
      <c r="AP191" s="144"/>
      <c r="AQ191" s="144"/>
    </row>
    <row r="192" spans="2:43" ht="15.75" x14ac:dyDescent="0.25">
      <c r="B192" s="82"/>
      <c r="C192" s="95"/>
      <c r="D192" s="82"/>
      <c r="E192" s="95"/>
      <c r="F192" s="95"/>
      <c r="G192" s="95"/>
      <c r="H192" s="95"/>
      <c r="I192" s="95"/>
      <c r="J192" s="95"/>
      <c r="K192" s="95"/>
      <c r="L192" s="137"/>
      <c r="M192" s="137"/>
      <c r="N192" s="137"/>
      <c r="O192" s="137"/>
      <c r="P192" s="137"/>
      <c r="Q192" s="142"/>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3"/>
      <c r="AP192" s="144"/>
      <c r="AQ192" s="144"/>
    </row>
    <row r="193" spans="2:43" ht="15.75" x14ac:dyDescent="0.25">
      <c r="B193" s="82"/>
      <c r="C193" s="95" t="s">
        <v>84</v>
      </c>
      <c r="D193" s="82"/>
      <c r="E193" s="103"/>
      <c r="F193" s="103"/>
      <c r="G193" s="42">
        <f>G189*G191</f>
        <v>2255.3030303030305</v>
      </c>
      <c r="H193" s="95"/>
      <c r="I193" s="95"/>
      <c r="J193" s="95"/>
      <c r="K193" s="95"/>
      <c r="L193" s="136" t="s">
        <v>202</v>
      </c>
      <c r="M193" s="137"/>
      <c r="N193" s="137"/>
      <c r="O193" s="137"/>
      <c r="P193" s="137"/>
      <c r="Q193" s="142"/>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3"/>
      <c r="AP193" s="144"/>
      <c r="AQ193" s="144"/>
    </row>
    <row r="194" spans="2:43" ht="15.75" x14ac:dyDescent="0.25">
      <c r="B194" s="82"/>
      <c r="C194" s="95"/>
      <c r="D194" s="82"/>
      <c r="E194" s="95"/>
      <c r="F194" s="95"/>
      <c r="G194" s="95"/>
      <c r="H194" s="95"/>
      <c r="I194" s="95"/>
      <c r="J194" s="95"/>
      <c r="K194" s="95"/>
      <c r="L194" s="147" t="s">
        <v>85</v>
      </c>
      <c r="M194" s="137" t="s">
        <v>152</v>
      </c>
      <c r="N194" s="137"/>
      <c r="O194" s="137"/>
      <c r="P194" s="137"/>
      <c r="Q194" s="142"/>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3"/>
      <c r="AP194" s="144"/>
      <c r="AQ194" s="144"/>
    </row>
    <row r="195" spans="2:43" ht="15.75" x14ac:dyDescent="0.25">
      <c r="B195" s="82"/>
      <c r="C195" s="95" t="s">
        <v>141</v>
      </c>
      <c r="D195" s="82"/>
      <c r="E195" s="118">
        <f>'Costs &amp; Benefits'!E195</f>
        <v>0.4</v>
      </c>
      <c r="F195" s="95"/>
      <c r="G195" s="42">
        <f>(G193-E193)*E195</f>
        <v>902.12121212121224</v>
      </c>
      <c r="H195" s="95"/>
      <c r="I195" s="95"/>
      <c r="J195" s="95"/>
      <c r="K195" s="95"/>
      <c r="L195" s="147" t="s">
        <v>86</v>
      </c>
      <c r="M195" s="137" t="s">
        <v>153</v>
      </c>
      <c r="N195" s="137"/>
      <c r="O195" s="137"/>
      <c r="P195" s="137"/>
      <c r="Q195" s="142"/>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3"/>
      <c r="AP195" s="144"/>
      <c r="AQ195" s="144"/>
    </row>
    <row r="196" spans="2:43" ht="15.75" x14ac:dyDescent="0.25">
      <c r="B196" s="82"/>
      <c r="C196" s="95" t="s">
        <v>87</v>
      </c>
      <c r="D196" s="82"/>
      <c r="E196" s="95"/>
      <c r="F196" s="95"/>
      <c r="G196" s="103"/>
      <c r="H196" s="95"/>
      <c r="I196" s="95"/>
      <c r="J196" s="95"/>
      <c r="K196" s="95"/>
      <c r="L196" s="137"/>
      <c r="M196" s="137"/>
      <c r="N196" s="137"/>
      <c r="O196" s="137"/>
      <c r="P196" s="137"/>
      <c r="Q196" s="142"/>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3"/>
      <c r="AP196" s="144"/>
      <c r="AQ196" s="144"/>
    </row>
    <row r="197" spans="2:43" ht="15.75" x14ac:dyDescent="0.25">
      <c r="B197" s="82"/>
      <c r="C197" s="95"/>
      <c r="D197" s="82"/>
      <c r="E197" s="95"/>
      <c r="F197" s="95"/>
      <c r="G197" s="103"/>
      <c r="H197" s="95"/>
      <c r="I197" s="95"/>
      <c r="J197" s="95"/>
      <c r="K197" s="95"/>
      <c r="L197" s="141"/>
      <c r="M197" s="141"/>
      <c r="N197" s="141"/>
      <c r="O197" s="141"/>
      <c r="P197" s="141"/>
      <c r="Q197" s="142"/>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3"/>
      <c r="AP197" s="144"/>
      <c r="AQ197" s="144"/>
    </row>
    <row r="198" spans="2:43" ht="16.5" thickBot="1" x14ac:dyDescent="0.3">
      <c r="B198" s="82"/>
      <c r="C198" s="95" t="s">
        <v>88</v>
      </c>
      <c r="D198" s="82"/>
      <c r="E198" s="103"/>
      <c r="F198" s="103"/>
      <c r="G198" s="104">
        <f>G193-G195</f>
        <v>1353.1818181818182</v>
      </c>
      <c r="H198" s="95"/>
      <c r="I198" s="95"/>
      <c r="J198" s="95"/>
      <c r="K198" s="95"/>
      <c r="L198" s="141"/>
      <c r="M198" s="141"/>
      <c r="N198" s="141"/>
      <c r="O198" s="141"/>
      <c r="P198" s="141"/>
      <c r="Q198" s="142"/>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3"/>
      <c r="AP198" s="144"/>
      <c r="AQ198" s="144"/>
    </row>
    <row r="199" spans="2:43" ht="6.75" customHeight="1" thickTop="1" x14ac:dyDescent="0.25">
      <c r="B199" s="82"/>
      <c r="C199" s="95"/>
      <c r="D199" s="82"/>
      <c r="E199" s="95"/>
      <c r="F199" s="95"/>
      <c r="G199" s="103"/>
      <c r="H199" s="95"/>
      <c r="I199" s="95"/>
      <c r="J199" s="95"/>
      <c r="K199" s="95"/>
      <c r="L199" s="141"/>
      <c r="M199" s="141"/>
      <c r="N199" s="141"/>
      <c r="O199" s="141"/>
      <c r="P199" s="141"/>
      <c r="Q199" s="142"/>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3"/>
      <c r="AP199" s="144"/>
      <c r="AQ199" s="144"/>
    </row>
    <row r="200" spans="2:43" ht="15.75" x14ac:dyDescent="0.25">
      <c r="B200" s="82"/>
      <c r="C200" s="94" t="s">
        <v>89</v>
      </c>
      <c r="D200" s="82"/>
      <c r="E200" s="95"/>
      <c r="F200" s="95"/>
      <c r="G200" s="103"/>
      <c r="H200" s="95"/>
      <c r="I200" s="95"/>
      <c r="J200" s="95"/>
      <c r="K200" s="95"/>
      <c r="L200" s="141"/>
      <c r="M200" s="141"/>
      <c r="N200" s="141"/>
      <c r="O200" s="141"/>
      <c r="P200" s="141"/>
      <c r="Q200" s="142"/>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3"/>
      <c r="AP200" s="144"/>
      <c r="AQ200" s="144"/>
    </row>
    <row r="201" spans="2:43" ht="15.75" x14ac:dyDescent="0.25">
      <c r="B201" s="82"/>
      <c r="C201" s="95" t="s">
        <v>90</v>
      </c>
      <c r="D201" s="82"/>
      <c r="E201" s="95"/>
      <c r="F201" s="95"/>
      <c r="G201" s="42">
        <f>J161</f>
        <v>1086.75</v>
      </c>
      <c r="H201" s="95"/>
      <c r="I201" s="95"/>
      <c r="J201" s="95"/>
      <c r="K201" s="95"/>
      <c r="L201" s="141"/>
      <c r="M201" s="141"/>
      <c r="N201" s="141"/>
      <c r="O201" s="141"/>
      <c r="P201" s="141"/>
      <c r="Q201" s="142"/>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3"/>
      <c r="AP201" s="144"/>
      <c r="AQ201" s="144"/>
    </row>
    <row r="202" spans="2:43" ht="15.75" x14ac:dyDescent="0.25">
      <c r="B202" s="82"/>
      <c r="C202" s="95" t="s">
        <v>91</v>
      </c>
      <c r="D202" s="82"/>
      <c r="E202" s="95"/>
      <c r="F202" s="95"/>
      <c r="G202" s="42">
        <f>H177</f>
        <v>651</v>
      </c>
      <c r="H202" s="95"/>
      <c r="I202" s="95"/>
      <c r="J202" s="95"/>
      <c r="K202" s="95"/>
      <c r="L202" s="141"/>
      <c r="M202" s="141"/>
      <c r="N202" s="141"/>
      <c r="O202" s="141"/>
      <c r="P202" s="141"/>
      <c r="Q202" s="142"/>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3"/>
      <c r="AP202" s="144"/>
      <c r="AQ202" s="144"/>
    </row>
    <row r="203" spans="2:43" ht="16.5" thickBot="1" x14ac:dyDescent="0.3">
      <c r="B203" s="82"/>
      <c r="C203" s="95" t="s">
        <v>92</v>
      </c>
      <c r="D203" s="82"/>
      <c r="E203" s="95"/>
      <c r="F203" s="95"/>
      <c r="G203" s="104">
        <f>SUM(G201:G202)</f>
        <v>1737.75</v>
      </c>
      <c r="H203" s="95"/>
      <c r="I203" s="95"/>
      <c r="J203" s="95"/>
      <c r="K203" s="95"/>
      <c r="L203" s="145"/>
      <c r="M203" s="61"/>
      <c r="N203" s="61"/>
      <c r="O203" s="61"/>
      <c r="P203" s="141"/>
      <c r="Q203" s="142"/>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3"/>
      <c r="AP203" s="144"/>
      <c r="AQ203" s="144"/>
    </row>
    <row r="204" spans="2:43" ht="16.5" thickTop="1" x14ac:dyDescent="0.25">
      <c r="B204" s="82"/>
      <c r="C204" s="95"/>
      <c r="D204" s="95"/>
      <c r="E204" s="95"/>
      <c r="F204" s="95"/>
      <c r="G204" s="95"/>
      <c r="H204" s="95"/>
      <c r="I204" s="95"/>
      <c r="J204" s="95"/>
      <c r="K204" s="95"/>
      <c r="L204" s="145" t="s">
        <v>199</v>
      </c>
      <c r="M204" s="61"/>
      <c r="N204" s="61"/>
      <c r="O204" s="61"/>
      <c r="P204" s="141"/>
      <c r="Q204" s="142"/>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3"/>
      <c r="AP204" s="144"/>
      <c r="AQ204" s="144"/>
    </row>
    <row r="205" spans="2:43" ht="63" x14ac:dyDescent="0.25">
      <c r="B205" s="82"/>
      <c r="C205" s="94" t="s">
        <v>93</v>
      </c>
      <c r="D205" s="195" t="s">
        <v>94</v>
      </c>
      <c r="E205" s="258" t="s">
        <v>139</v>
      </c>
      <c r="F205" s="196"/>
      <c r="G205" s="197" t="s">
        <v>138</v>
      </c>
      <c r="H205" s="196"/>
      <c r="I205" s="195" t="s">
        <v>168</v>
      </c>
      <c r="J205" s="95"/>
      <c r="K205" s="95"/>
      <c r="L205" s="141"/>
      <c r="M205" s="147" t="s">
        <v>70</v>
      </c>
      <c r="N205" s="147" t="s">
        <v>73</v>
      </c>
      <c r="O205" s="147" t="s">
        <v>77</v>
      </c>
      <c r="P205" s="141"/>
      <c r="Q205" s="142"/>
      <c r="R205" s="247" t="s">
        <v>224</v>
      </c>
      <c r="S205" s="247" t="s">
        <v>225</v>
      </c>
      <c r="T205" s="247" t="s">
        <v>226</v>
      </c>
      <c r="U205" s="142"/>
      <c r="V205" s="142"/>
      <c r="W205" s="142"/>
      <c r="X205" s="142"/>
      <c r="Y205" s="142" t="s">
        <v>95</v>
      </c>
      <c r="AA205" s="142"/>
      <c r="AB205" s="142"/>
      <c r="AC205" s="142"/>
      <c r="AD205" s="142"/>
      <c r="AE205" s="142"/>
      <c r="AF205" s="142"/>
      <c r="AG205" s="142"/>
      <c r="AH205" s="142"/>
      <c r="AI205" s="142"/>
      <c r="AJ205" s="142"/>
      <c r="AK205" s="142"/>
      <c r="AL205" s="142"/>
      <c r="AM205" s="142"/>
      <c r="AN205" s="142"/>
      <c r="AO205" s="143"/>
      <c r="AP205" s="144"/>
      <c r="AQ205" s="144"/>
    </row>
    <row r="206" spans="2:43" ht="15.75" x14ac:dyDescent="0.25">
      <c r="B206" s="82"/>
      <c r="C206" s="95" t="s">
        <v>96</v>
      </c>
      <c r="D206" s="95"/>
      <c r="E206" s="259"/>
      <c r="F206" s="82"/>
      <c r="G206" s="152">
        <f>G203*-1</f>
        <v>-1737.75</v>
      </c>
      <c r="H206" s="246">
        <v>0</v>
      </c>
      <c r="I206" s="105">
        <f>G206</f>
        <v>-1737.75</v>
      </c>
      <c r="J206" s="95"/>
      <c r="K206" s="95"/>
      <c r="L206" s="61"/>
      <c r="M206" s="147" t="s">
        <v>135</v>
      </c>
      <c r="N206" s="147" t="s">
        <v>135</v>
      </c>
      <c r="O206" s="147" t="s">
        <v>135</v>
      </c>
      <c r="P206" s="141"/>
      <c r="Q206" s="142"/>
      <c r="R206" s="250">
        <f t="array" ref="R206:T211">LINEST(I206:I211,H206:H211^{1,2},,TRUE)</f>
        <v>-53.844642857142887</v>
      </c>
      <c r="S206" s="250">
        <v>1393.0920454545455</v>
      </c>
      <c r="T206" s="250">
        <v>-1732.0014935064928</v>
      </c>
      <c r="U206" s="142"/>
      <c r="V206" s="142"/>
      <c r="W206" s="148" t="s">
        <v>98</v>
      </c>
      <c r="X206" s="148" t="s">
        <v>99</v>
      </c>
      <c r="Y206" s="148" t="s">
        <v>100</v>
      </c>
      <c r="Z206" s="148" t="s">
        <v>101</v>
      </c>
      <c r="AA206" s="148" t="s">
        <v>102</v>
      </c>
      <c r="AB206" s="148" t="s">
        <v>103</v>
      </c>
      <c r="AC206" s="148" t="s">
        <v>104</v>
      </c>
      <c r="AD206" s="142"/>
      <c r="AE206" s="142"/>
      <c r="AF206" s="142"/>
      <c r="AG206" s="142"/>
      <c r="AH206" s="142"/>
      <c r="AI206" s="142"/>
      <c r="AJ206" s="142"/>
      <c r="AK206" s="142"/>
      <c r="AL206" s="142"/>
      <c r="AM206" s="142"/>
      <c r="AN206" s="142"/>
      <c r="AO206" s="143"/>
      <c r="AP206" s="144"/>
      <c r="AQ206" s="144"/>
    </row>
    <row r="207" spans="2:43" ht="15.75" x14ac:dyDescent="0.25">
      <c r="B207" s="82"/>
      <c r="C207" s="95" t="s">
        <v>140</v>
      </c>
      <c r="D207" s="252">
        <f>'Costs &amp; Benefits'!D207</f>
        <v>1</v>
      </c>
      <c r="E207" s="260">
        <f>$E$184+(D207*($G$184-$E$184))</f>
        <v>13000</v>
      </c>
      <c r="F207" s="82"/>
      <c r="G207" s="105">
        <f>AC207</f>
        <v>1353.1818181818182</v>
      </c>
      <c r="H207" s="246">
        <v>1</v>
      </c>
      <c r="I207" s="105">
        <f>I206+G207</f>
        <v>-384.56818181818176</v>
      </c>
      <c r="J207" s="106"/>
      <c r="K207" s="106"/>
      <c r="L207" s="147" t="s">
        <v>97</v>
      </c>
      <c r="M207" s="149">
        <v>1</v>
      </c>
      <c r="N207" s="149">
        <v>1</v>
      </c>
      <c r="O207" s="149">
        <v>1</v>
      </c>
      <c r="P207" s="141"/>
      <c r="Q207" s="142"/>
      <c r="R207" s="251">
        <v>1.4364328135129134</v>
      </c>
      <c r="S207" s="250">
        <v>7.4823305891894636</v>
      </c>
      <c r="T207" s="250">
        <v>7.9546047241366038</v>
      </c>
      <c r="U207" s="142"/>
      <c r="V207" s="142"/>
      <c r="W207" s="257">
        <f>$E$184+(D207*($G$184-$E$184))</f>
        <v>13000</v>
      </c>
      <c r="X207" s="142">
        <f>W207*80%</f>
        <v>10400</v>
      </c>
      <c r="Y207" s="150">
        <f>X207/13.2</f>
        <v>787.87878787878788</v>
      </c>
      <c r="Z207" s="150">
        <f>Y207-$E$188</f>
        <v>392.22661396574443</v>
      </c>
      <c r="AA207" s="151">
        <f>Z207*$G$191</f>
        <v>2255.3030303030305</v>
      </c>
      <c r="AB207" s="151">
        <f>AA207*$E$195</f>
        <v>902.12121212121224</v>
      </c>
      <c r="AC207" s="151">
        <f>AA207-AB207</f>
        <v>1353.1818181818182</v>
      </c>
      <c r="AD207" s="142"/>
      <c r="AE207" s="142"/>
      <c r="AF207" s="142"/>
      <c r="AG207" s="142"/>
      <c r="AH207" s="142"/>
      <c r="AI207" s="142"/>
      <c r="AJ207" s="142"/>
      <c r="AK207" s="142"/>
      <c r="AL207" s="142"/>
      <c r="AM207" s="142"/>
      <c r="AN207" s="142"/>
      <c r="AO207" s="143"/>
      <c r="AP207" s="144"/>
      <c r="AQ207" s="144"/>
    </row>
    <row r="208" spans="2:43" ht="15.75" x14ac:dyDescent="0.25">
      <c r="B208" s="82"/>
      <c r="C208" s="95" t="s">
        <v>105</v>
      </c>
      <c r="D208" s="252">
        <f>'Costs &amp; Benefits'!D208</f>
        <v>0.9</v>
      </c>
      <c r="E208" s="260">
        <f>$E$184+(D208*($G$184-$E$184))</f>
        <v>12400</v>
      </c>
      <c r="F208" s="82"/>
      <c r="G208" s="105">
        <f>AC208</f>
        <v>1227.7272727272727</v>
      </c>
      <c r="H208" s="246">
        <v>2</v>
      </c>
      <c r="I208" s="105">
        <f>I207+G208</f>
        <v>843.15909090909099</v>
      </c>
      <c r="J208" s="106"/>
      <c r="K208" s="106"/>
      <c r="L208" s="147" t="s">
        <v>117</v>
      </c>
      <c r="M208" s="237">
        <v>0.9</v>
      </c>
      <c r="N208" s="237">
        <v>0.95</v>
      </c>
      <c r="O208" s="237">
        <v>1</v>
      </c>
      <c r="P208" s="141"/>
      <c r="Q208" s="142"/>
      <c r="R208" s="250">
        <v>0.99998959616698246</v>
      </c>
      <c r="S208" s="250">
        <v>8.7767494648550812</v>
      </c>
      <c r="T208" s="250" t="e">
        <v>#N/A</v>
      </c>
      <c r="U208" s="142"/>
      <c r="V208" s="142"/>
      <c r="W208" s="257">
        <f>$E$184+(D208*($G$184-$E$184))</f>
        <v>12400</v>
      </c>
      <c r="X208" s="142">
        <f>W208*80%</f>
        <v>9920</v>
      </c>
      <c r="Y208" s="150">
        <f>X208/13.2</f>
        <v>751.5151515151515</v>
      </c>
      <c r="Z208" s="150">
        <f>Y208-$E$188</f>
        <v>355.86297760210806</v>
      </c>
      <c r="AA208" s="151">
        <f>Z208*$G$191</f>
        <v>2046.2121212121212</v>
      </c>
      <c r="AB208" s="151">
        <f>AA208*$E$195</f>
        <v>818.4848484848485</v>
      </c>
      <c r="AC208" s="151">
        <f>AA208-AB208</f>
        <v>1227.7272727272727</v>
      </c>
      <c r="AD208" s="142"/>
      <c r="AE208" s="142"/>
      <c r="AF208" s="142"/>
      <c r="AG208" s="142"/>
      <c r="AH208" s="142"/>
      <c r="AI208" s="142"/>
      <c r="AJ208" s="142"/>
      <c r="AK208" s="142"/>
      <c r="AL208" s="142"/>
      <c r="AM208" s="142"/>
      <c r="AN208" s="142"/>
      <c r="AO208" s="143"/>
      <c r="AP208" s="144"/>
      <c r="AQ208" s="144"/>
    </row>
    <row r="209" spans="2:43" ht="15.75" x14ac:dyDescent="0.25">
      <c r="B209" s="82"/>
      <c r="C209" s="95" t="s">
        <v>106</v>
      </c>
      <c r="D209" s="252">
        <f>'Costs &amp; Benefits'!D209</f>
        <v>0.81</v>
      </c>
      <c r="E209" s="260">
        <f>$E$184+(D209*($G$184-$E$184))</f>
        <v>11860</v>
      </c>
      <c r="F209" s="82"/>
      <c r="G209" s="105">
        <f>AC209</f>
        <v>1114.8181818181822</v>
      </c>
      <c r="H209" s="246">
        <v>3</v>
      </c>
      <c r="I209" s="105">
        <f>I208+G209</f>
        <v>1957.9772727272732</v>
      </c>
      <c r="J209" s="106"/>
      <c r="K209" s="106"/>
      <c r="L209" s="147" t="s">
        <v>118</v>
      </c>
      <c r="M209" s="237">
        <v>0.85</v>
      </c>
      <c r="N209" s="237">
        <v>0.9</v>
      </c>
      <c r="O209" s="237">
        <v>1</v>
      </c>
      <c r="P209" s="141"/>
      <c r="Q209" s="142"/>
      <c r="R209" s="247">
        <v>144176.13121381545</v>
      </c>
      <c r="S209" s="250">
        <v>3</v>
      </c>
      <c r="T209" s="250" t="e">
        <v>#N/A</v>
      </c>
      <c r="U209" s="142"/>
      <c r="V209" s="142"/>
      <c r="W209" s="257">
        <f>$E$184+(D209*($G$184-$E$184))</f>
        <v>11860</v>
      </c>
      <c r="X209" s="142">
        <f>W209*80%</f>
        <v>9488</v>
      </c>
      <c r="Y209" s="150">
        <f>X209/13.2</f>
        <v>718.78787878787887</v>
      </c>
      <c r="Z209" s="150">
        <f>Y209-$E$188</f>
        <v>323.13570487483543</v>
      </c>
      <c r="AA209" s="151">
        <f>Z209*$G$191</f>
        <v>1858.0303030303037</v>
      </c>
      <c r="AB209" s="151">
        <f>AA209*$E$195</f>
        <v>743.21212121212147</v>
      </c>
      <c r="AC209" s="151">
        <f>AA209-AB209</f>
        <v>1114.8181818181822</v>
      </c>
      <c r="AD209" s="142"/>
      <c r="AE209" s="142"/>
      <c r="AF209" s="142"/>
      <c r="AG209" s="142"/>
      <c r="AH209" s="142"/>
      <c r="AI209" s="142"/>
      <c r="AJ209" s="142"/>
      <c r="AK209" s="142"/>
      <c r="AL209" s="142"/>
      <c r="AM209" s="142"/>
      <c r="AN209" s="142"/>
      <c r="AO209" s="143"/>
      <c r="AP209" s="144"/>
      <c r="AQ209" s="144"/>
    </row>
    <row r="210" spans="2:43" ht="15.75" x14ac:dyDescent="0.25">
      <c r="B210" s="82"/>
      <c r="C210" s="95" t="s">
        <v>107</v>
      </c>
      <c r="D210" s="252">
        <f>'Costs &amp; Benefits'!D210</f>
        <v>0.72900000000000009</v>
      </c>
      <c r="E210" s="260">
        <f>$E$184+(D210*($G$184-$E$184))</f>
        <v>11374</v>
      </c>
      <c r="F210" s="82"/>
      <c r="G210" s="105">
        <f>AC210</f>
        <v>1013.2000000000003</v>
      </c>
      <c r="H210" s="246">
        <v>4</v>
      </c>
      <c r="I210" s="105">
        <f>I209+G210</f>
        <v>2971.1772727272737</v>
      </c>
      <c r="J210" s="106"/>
      <c r="K210" s="106"/>
      <c r="L210" s="147" t="s">
        <v>119</v>
      </c>
      <c r="M210" s="237">
        <v>0.8</v>
      </c>
      <c r="N210" s="237">
        <v>0.85</v>
      </c>
      <c r="O210" s="237">
        <v>0.95</v>
      </c>
      <c r="P210" s="141"/>
      <c r="Q210" s="142"/>
      <c r="R210" s="250">
        <v>22212158.620345347</v>
      </c>
      <c r="S210" s="250">
        <v>231.09399350650182</v>
      </c>
      <c r="T210" s="250" t="e">
        <v>#N/A</v>
      </c>
      <c r="U210" s="142"/>
      <c r="V210" s="142"/>
      <c r="W210" s="257">
        <f>$E$184+(D210*($G$184-$E$184))</f>
        <v>11374</v>
      </c>
      <c r="X210" s="142">
        <f>W210*80%</f>
        <v>9099.2000000000007</v>
      </c>
      <c r="Y210" s="150">
        <f>X210/13.2</f>
        <v>689.33333333333337</v>
      </c>
      <c r="Z210" s="150">
        <f>Y210-$E$188</f>
        <v>293.68115942028993</v>
      </c>
      <c r="AA210" s="151">
        <f>Z210*$G$191</f>
        <v>1688.6666666666672</v>
      </c>
      <c r="AB210" s="151">
        <f>AA210*$E$195</f>
        <v>675.46666666666692</v>
      </c>
      <c r="AC210" s="151">
        <f>AA210-AB210</f>
        <v>1013.2000000000003</v>
      </c>
      <c r="AD210" s="142"/>
      <c r="AE210" s="142"/>
      <c r="AF210" s="142"/>
      <c r="AG210" s="142"/>
      <c r="AH210" s="142"/>
      <c r="AI210" s="142"/>
      <c r="AJ210" s="142"/>
      <c r="AK210" s="142"/>
      <c r="AL210" s="142"/>
      <c r="AM210" s="142"/>
      <c r="AN210" s="142"/>
      <c r="AO210" s="143"/>
      <c r="AP210" s="144"/>
      <c r="AQ210" s="144"/>
    </row>
    <row r="211" spans="2:43" ht="15.75" x14ac:dyDescent="0.25">
      <c r="B211" s="82"/>
      <c r="C211" s="95" t="s">
        <v>108</v>
      </c>
      <c r="D211" s="252">
        <f>'Costs &amp; Benefits'!D211</f>
        <v>0.65610000000000013</v>
      </c>
      <c r="E211" s="260">
        <f>$E$184+(D211*($G$184-$E$184))</f>
        <v>10936.6</v>
      </c>
      <c r="F211" s="82"/>
      <c r="G211" s="105">
        <f>AC211</f>
        <v>921.7436363636366</v>
      </c>
      <c r="H211" s="246">
        <v>5</v>
      </c>
      <c r="I211" s="105">
        <f>I210+G211</f>
        <v>3892.9209090909103</v>
      </c>
      <c r="J211" s="106"/>
      <c r="K211" s="106"/>
      <c r="L211" s="147" t="s">
        <v>120</v>
      </c>
      <c r="M211" s="237">
        <v>0.7</v>
      </c>
      <c r="N211" s="237">
        <v>0.8</v>
      </c>
      <c r="O211" s="237">
        <v>0.9</v>
      </c>
      <c r="P211" s="141"/>
      <c r="Q211" s="142"/>
      <c r="R211" s="250" t="e">
        <v>#N/A</v>
      </c>
      <c r="S211" s="250" t="e">
        <v>#N/A</v>
      </c>
      <c r="T211" s="250" t="e">
        <v>#N/A</v>
      </c>
      <c r="U211" s="142"/>
      <c r="V211" s="142"/>
      <c r="W211" s="257">
        <f>$E$184+(D211*($G$184-$E$184))</f>
        <v>10936.6</v>
      </c>
      <c r="X211" s="142">
        <f>W211*80%</f>
        <v>8749.2800000000007</v>
      </c>
      <c r="Y211" s="150">
        <f>X211/13.2</f>
        <v>662.82424242424247</v>
      </c>
      <c r="Z211" s="150">
        <f>Y211-$E$188</f>
        <v>267.17206851119903</v>
      </c>
      <c r="AA211" s="151">
        <f>Z211*$G$191</f>
        <v>1536.2393939393944</v>
      </c>
      <c r="AB211" s="151">
        <f>AA211*$E$195</f>
        <v>614.49575757575781</v>
      </c>
      <c r="AC211" s="151">
        <f>AA211-AB211</f>
        <v>921.7436363636366</v>
      </c>
      <c r="AD211" s="143"/>
      <c r="AE211" s="143"/>
      <c r="AF211" s="143"/>
      <c r="AG211" s="143"/>
      <c r="AH211" s="143"/>
      <c r="AI211" s="143"/>
      <c r="AJ211" s="143"/>
      <c r="AK211" s="143"/>
      <c r="AL211" s="143"/>
      <c r="AM211" s="143"/>
      <c r="AN211" s="143"/>
      <c r="AO211" s="143"/>
      <c r="AP211" s="144"/>
      <c r="AQ211" s="144"/>
    </row>
    <row r="212" spans="2:43" ht="15.75" x14ac:dyDescent="0.25">
      <c r="B212" s="87"/>
      <c r="C212" s="100"/>
      <c r="D212" s="100"/>
      <c r="E212" s="116"/>
      <c r="F212" s="100"/>
      <c r="G212" s="100"/>
      <c r="H212" s="100"/>
      <c r="I212" s="100"/>
      <c r="J212" s="100"/>
      <c r="K212" s="100"/>
      <c r="L212" s="61"/>
      <c r="M212" s="61"/>
      <c r="N212" s="61"/>
      <c r="O212" s="61"/>
      <c r="P212" s="159" t="s">
        <v>154</v>
      </c>
      <c r="Q212" s="142"/>
      <c r="R212" s="142"/>
      <c r="S212" s="142"/>
      <c r="T212" s="142"/>
      <c r="U212" s="142"/>
      <c r="V212" s="142"/>
      <c r="W212" s="142"/>
      <c r="X212" s="142"/>
      <c r="Y212" s="142"/>
      <c r="Z212" s="142"/>
      <c r="AA212" s="142"/>
      <c r="AB212" s="142"/>
      <c r="AC212" s="142"/>
      <c r="AD212" s="143"/>
      <c r="AE212" s="143"/>
      <c r="AF212" s="143"/>
      <c r="AG212" s="143"/>
      <c r="AH212" s="143"/>
      <c r="AI212" s="143"/>
      <c r="AJ212" s="143"/>
      <c r="AK212" s="143"/>
      <c r="AL212" s="143"/>
      <c r="AM212" s="143"/>
      <c r="AN212" s="143"/>
      <c r="AO212" s="143"/>
      <c r="AP212" s="144"/>
      <c r="AQ212" s="144"/>
    </row>
    <row r="213" spans="2:43" ht="17.25" x14ac:dyDescent="0.25">
      <c r="B213" s="87"/>
      <c r="C213" s="126" t="s">
        <v>110</v>
      </c>
      <c r="D213" s="127"/>
      <c r="E213" s="128"/>
      <c r="F213" s="127"/>
      <c r="G213" s="127"/>
      <c r="H213" s="127"/>
      <c r="I213" s="127"/>
      <c r="J213" s="107"/>
      <c r="K213" s="100"/>
      <c r="L213" s="141"/>
      <c r="M213" s="141"/>
      <c r="N213" s="141"/>
      <c r="O213" s="141"/>
      <c r="P213" s="141"/>
      <c r="Q213" s="142"/>
      <c r="R213" s="248" t="s">
        <v>227</v>
      </c>
      <c r="S213" s="142">
        <f>S206*S206</f>
        <v>1940705.4471087295</v>
      </c>
      <c r="T213" s="142"/>
      <c r="U213" s="142"/>
      <c r="V213" s="142"/>
      <c r="W213" s="142"/>
      <c r="X213" s="142"/>
      <c r="Y213" s="142"/>
      <c r="Z213" s="142"/>
      <c r="AA213" s="142"/>
      <c r="AB213" s="142"/>
      <c r="AC213" s="143"/>
      <c r="AD213" s="143"/>
      <c r="AE213" s="143"/>
      <c r="AF213" s="143"/>
      <c r="AG213" s="143"/>
      <c r="AH213" s="143"/>
      <c r="AI213" s="143"/>
      <c r="AJ213" s="143"/>
      <c r="AK213" s="143"/>
      <c r="AL213" s="143"/>
      <c r="AM213" s="143"/>
      <c r="AN213" s="143"/>
      <c r="AO213" s="143"/>
      <c r="AP213" s="144"/>
      <c r="AQ213" s="144"/>
    </row>
    <row r="214" spans="2:43" ht="12" customHeight="1" x14ac:dyDescent="0.25">
      <c r="B214" s="87"/>
      <c r="C214" s="198"/>
      <c r="D214" s="100"/>
      <c r="E214" s="116"/>
      <c r="F214" s="100"/>
      <c r="G214" s="244" t="s">
        <v>207</v>
      </c>
      <c r="H214" s="100"/>
      <c r="I214" s="100"/>
      <c r="J214" s="108"/>
      <c r="K214" s="100"/>
      <c r="L214" s="141"/>
      <c r="M214" s="141"/>
      <c r="N214" s="141"/>
      <c r="O214" s="141"/>
      <c r="P214" s="141"/>
      <c r="Q214" s="142"/>
      <c r="R214" s="248" t="s">
        <v>219</v>
      </c>
      <c r="S214" s="142">
        <f>4*R206*T206</f>
        <v>373036.00738358079</v>
      </c>
      <c r="T214" s="142"/>
      <c r="U214" s="142"/>
      <c r="V214" s="142"/>
      <c r="W214" s="142"/>
      <c r="X214" s="142"/>
      <c r="Y214" s="142"/>
      <c r="Z214" s="142"/>
      <c r="AA214" s="142"/>
      <c r="AB214" s="142"/>
      <c r="AC214" s="143"/>
      <c r="AD214" s="143"/>
      <c r="AE214" s="143"/>
      <c r="AF214" s="143"/>
      <c r="AG214" s="143"/>
      <c r="AH214" s="143"/>
      <c r="AI214" s="143"/>
      <c r="AJ214" s="143"/>
      <c r="AK214" s="143"/>
      <c r="AL214" s="143"/>
      <c r="AM214" s="143"/>
      <c r="AN214" s="143"/>
      <c r="AO214" s="143"/>
      <c r="AP214" s="144"/>
      <c r="AQ214" s="144"/>
    </row>
    <row r="215" spans="2:43" ht="17.25" x14ac:dyDescent="0.25">
      <c r="B215" s="87"/>
      <c r="C215" s="129" t="s">
        <v>163</v>
      </c>
      <c r="D215" s="82"/>
      <c r="E215" s="95"/>
      <c r="F215" s="95"/>
      <c r="G215" s="244" t="s">
        <v>208</v>
      </c>
      <c r="H215" s="100"/>
      <c r="I215" s="100"/>
      <c r="J215" s="108"/>
      <c r="K215" s="100"/>
      <c r="L215" s="141"/>
      <c r="M215" s="141"/>
      <c r="N215" s="141"/>
      <c r="O215" s="141"/>
      <c r="P215" s="141"/>
      <c r="Q215" s="142"/>
      <c r="R215" s="248" t="s">
        <v>228</v>
      </c>
      <c r="S215" s="142">
        <f>S213-S214</f>
        <v>1567669.4397251487</v>
      </c>
      <c r="T215" s="142"/>
      <c r="U215" s="142"/>
      <c r="V215" s="142"/>
      <c r="W215" s="142"/>
      <c r="X215" s="142"/>
      <c r="Y215" s="142"/>
      <c r="Z215" s="142"/>
      <c r="AA215" s="142"/>
      <c r="AB215" s="142"/>
      <c r="AC215" s="143"/>
      <c r="AD215" s="143"/>
      <c r="AE215" s="143"/>
      <c r="AF215" s="143"/>
      <c r="AG215" s="143"/>
      <c r="AH215" s="143"/>
      <c r="AI215" s="143"/>
      <c r="AJ215" s="143"/>
      <c r="AK215" s="143"/>
      <c r="AL215" s="143"/>
      <c r="AM215" s="143"/>
      <c r="AN215" s="143"/>
      <c r="AO215" s="143"/>
      <c r="AP215" s="144"/>
      <c r="AQ215" s="144"/>
    </row>
    <row r="216" spans="2:43" ht="17.25" x14ac:dyDescent="0.25">
      <c r="B216" s="87"/>
      <c r="C216" s="199" t="s">
        <v>90</v>
      </c>
      <c r="D216" s="82"/>
      <c r="E216" s="42">
        <f>G201</f>
        <v>1086.75</v>
      </c>
      <c r="F216" s="95"/>
      <c r="G216" s="244" t="s">
        <v>209</v>
      </c>
      <c r="H216" s="100"/>
      <c r="I216" s="100"/>
      <c r="J216" s="108"/>
      <c r="K216" s="100"/>
      <c r="L216" s="141"/>
      <c r="M216" s="141"/>
      <c r="N216" s="141"/>
      <c r="O216" s="141"/>
      <c r="P216" s="141"/>
      <c r="Q216" s="142"/>
      <c r="R216" s="248" t="s">
        <v>229</v>
      </c>
      <c r="S216" s="142">
        <f>SQRT(S215)</f>
        <v>1252.0660684345489</v>
      </c>
      <c r="T216" s="142"/>
      <c r="U216" s="142"/>
      <c r="V216" s="142"/>
      <c r="W216" s="142"/>
      <c r="X216" s="142"/>
      <c r="Y216" s="142"/>
      <c r="Z216" s="142"/>
      <c r="AA216" s="142"/>
      <c r="AB216" s="142"/>
      <c r="AC216" s="143"/>
      <c r="AD216" s="143"/>
      <c r="AE216" s="143"/>
      <c r="AF216" s="143"/>
      <c r="AG216" s="143"/>
      <c r="AH216" s="143"/>
      <c r="AI216" s="143"/>
      <c r="AJ216" s="143"/>
      <c r="AK216" s="143"/>
      <c r="AL216" s="143"/>
      <c r="AM216" s="143"/>
      <c r="AN216" s="143"/>
      <c r="AO216" s="143"/>
      <c r="AP216" s="144"/>
      <c r="AQ216" s="144"/>
    </row>
    <row r="217" spans="2:43" ht="15.75" x14ac:dyDescent="0.25">
      <c r="B217" s="87"/>
      <c r="C217" s="199" t="s">
        <v>91</v>
      </c>
      <c r="D217" s="82"/>
      <c r="E217" s="42">
        <f>G202</f>
        <v>651</v>
      </c>
      <c r="F217" s="95"/>
      <c r="G217" s="244" t="s">
        <v>210</v>
      </c>
      <c r="H217" s="100"/>
      <c r="I217" s="100"/>
      <c r="J217" s="108"/>
      <c r="K217" s="100"/>
      <c r="L217" s="141"/>
      <c r="M217" s="141"/>
      <c r="N217" s="141"/>
      <c r="O217" s="141"/>
      <c r="P217" s="141"/>
      <c r="Q217" s="142"/>
      <c r="R217" s="248" t="s">
        <v>220</v>
      </c>
      <c r="S217" s="142">
        <f>S206*-1</f>
        <v>-1393.0920454545455</v>
      </c>
      <c r="T217" s="142"/>
      <c r="U217" s="142"/>
      <c r="V217" s="142"/>
      <c r="W217" s="142"/>
      <c r="X217" s="142"/>
      <c r="Y217" s="142"/>
      <c r="Z217" s="142"/>
      <c r="AA217" s="142"/>
      <c r="AB217" s="142"/>
      <c r="AC217" s="143"/>
      <c r="AD217" s="143"/>
      <c r="AE217" s="143"/>
      <c r="AF217" s="143"/>
      <c r="AG217" s="143"/>
      <c r="AH217" s="143"/>
      <c r="AI217" s="143"/>
      <c r="AJ217" s="143"/>
      <c r="AK217" s="143"/>
      <c r="AL217" s="143"/>
      <c r="AM217" s="143"/>
      <c r="AN217" s="143"/>
      <c r="AO217" s="143"/>
      <c r="AP217" s="144"/>
      <c r="AQ217" s="144"/>
    </row>
    <row r="218" spans="2:43" ht="16.5" thickBot="1" x14ac:dyDescent="0.3">
      <c r="B218" s="87"/>
      <c r="C218" s="199" t="s">
        <v>92</v>
      </c>
      <c r="D218" s="82"/>
      <c r="E218" s="104">
        <f>E216+E217</f>
        <v>1737.75</v>
      </c>
      <c r="F218" s="95"/>
      <c r="G218" s="244" t="s">
        <v>211</v>
      </c>
      <c r="H218" s="100"/>
      <c r="I218" s="100"/>
      <c r="J218" s="108"/>
      <c r="K218" s="100"/>
      <c r="L218" s="136" t="s">
        <v>204</v>
      </c>
      <c r="M218" s="141"/>
      <c r="N218" s="141"/>
      <c r="O218" s="141"/>
      <c r="P218" s="141"/>
      <c r="Q218" s="142"/>
      <c r="R218" s="248" t="s">
        <v>221</v>
      </c>
      <c r="S218" s="142">
        <f>S216+S217</f>
        <v>-141.02597701999662</v>
      </c>
      <c r="T218" s="142"/>
      <c r="U218" s="142"/>
      <c r="V218" s="142"/>
      <c r="W218" s="142"/>
      <c r="X218" s="142"/>
      <c r="Y218" s="142"/>
      <c r="Z218" s="142"/>
      <c r="AA218" s="142"/>
      <c r="AB218" s="142"/>
      <c r="AC218" s="143"/>
      <c r="AD218" s="143"/>
      <c r="AE218" s="143"/>
      <c r="AF218" s="143"/>
      <c r="AG218" s="143"/>
      <c r="AH218" s="143"/>
      <c r="AI218" s="143"/>
      <c r="AJ218" s="143"/>
      <c r="AK218" s="143"/>
      <c r="AL218" s="143"/>
      <c r="AM218" s="143"/>
      <c r="AN218" s="143"/>
      <c r="AO218" s="143"/>
      <c r="AP218" s="144"/>
      <c r="AQ218" s="144"/>
    </row>
    <row r="219" spans="2:43" ht="16.5" thickTop="1" x14ac:dyDescent="0.25">
      <c r="B219" s="87"/>
      <c r="C219" s="129"/>
      <c r="D219" s="87"/>
      <c r="E219" s="60"/>
      <c r="F219" s="100"/>
      <c r="G219" s="244" t="s">
        <v>212</v>
      </c>
      <c r="H219" s="100"/>
      <c r="I219" s="100"/>
      <c r="J219" s="108"/>
      <c r="K219" s="100"/>
      <c r="L219" s="133" t="s">
        <v>205</v>
      </c>
      <c r="M219" s="141"/>
      <c r="N219" s="141"/>
      <c r="O219" s="141"/>
      <c r="P219" s="141"/>
      <c r="Q219" s="142"/>
      <c r="R219" s="248" t="s">
        <v>222</v>
      </c>
      <c r="S219" s="142">
        <f>2*R206</f>
        <v>-107.68928571428577</v>
      </c>
      <c r="T219" s="142"/>
      <c r="U219" s="142"/>
      <c r="V219" s="142"/>
      <c r="W219" s="142"/>
      <c r="X219" s="142"/>
      <c r="Y219" s="142"/>
      <c r="Z219" s="142"/>
      <c r="AA219" s="142"/>
      <c r="AB219" s="142"/>
      <c r="AC219" s="143"/>
      <c r="AD219" s="143"/>
      <c r="AE219" s="143"/>
      <c r="AF219" s="143"/>
      <c r="AG219" s="143"/>
      <c r="AH219" s="143"/>
      <c r="AI219" s="143"/>
      <c r="AJ219" s="143"/>
      <c r="AK219" s="143"/>
      <c r="AL219" s="143"/>
      <c r="AM219" s="143"/>
      <c r="AN219" s="143"/>
      <c r="AO219" s="143"/>
      <c r="AP219" s="144"/>
      <c r="AQ219" s="144"/>
    </row>
    <row r="220" spans="2:43" ht="15.75" x14ac:dyDescent="0.25">
      <c r="B220" s="87"/>
      <c r="C220" s="129" t="s">
        <v>162</v>
      </c>
      <c r="D220" s="87"/>
      <c r="E220" s="60">
        <f>G198</f>
        <v>1353.1818181818182</v>
      </c>
      <c r="F220" s="100"/>
      <c r="G220" s="244" t="s">
        <v>213</v>
      </c>
      <c r="H220" s="100"/>
      <c r="I220" s="100"/>
      <c r="J220" s="108"/>
      <c r="K220" s="100"/>
      <c r="L220" s="236" t="s">
        <v>206</v>
      </c>
      <c r="M220" s="133"/>
      <c r="N220" s="141"/>
      <c r="O220" s="141"/>
      <c r="P220" s="141"/>
      <c r="Q220" s="142"/>
      <c r="R220" s="249" t="s">
        <v>223</v>
      </c>
      <c r="S220" s="142">
        <f>S218/S219</f>
        <v>1.3095636774317325</v>
      </c>
      <c r="T220" s="142"/>
      <c r="U220" s="142"/>
      <c r="V220" s="142"/>
      <c r="W220" s="142"/>
      <c r="X220" s="142"/>
      <c r="Y220" s="142"/>
      <c r="Z220" s="142"/>
      <c r="AA220" s="142"/>
      <c r="AB220" s="142"/>
      <c r="AC220" s="143"/>
      <c r="AD220" s="143"/>
      <c r="AE220" s="143"/>
      <c r="AF220" s="143"/>
      <c r="AG220" s="143"/>
      <c r="AH220" s="143"/>
      <c r="AI220" s="143"/>
      <c r="AJ220" s="143"/>
      <c r="AK220" s="143"/>
      <c r="AL220" s="143"/>
      <c r="AM220" s="143"/>
      <c r="AN220" s="143"/>
      <c r="AO220" s="143"/>
      <c r="AP220" s="144"/>
      <c r="AQ220" s="144"/>
    </row>
    <row r="221" spans="2:43" ht="15.75" x14ac:dyDescent="0.25">
      <c r="B221" s="87"/>
      <c r="C221" s="153" t="s">
        <v>161</v>
      </c>
      <c r="D221" s="87"/>
      <c r="E221" s="121">
        <f>IRR(G206:G211,0.1)</f>
        <v>0.64687324745296659</v>
      </c>
      <c r="F221" s="100"/>
      <c r="G221" s="244" t="s">
        <v>214</v>
      </c>
      <c r="H221" s="100"/>
      <c r="I221" s="100"/>
      <c r="J221" s="108"/>
      <c r="K221" s="100"/>
      <c r="L221" s="136" t="s">
        <v>231</v>
      </c>
      <c r="M221" s="133"/>
      <c r="N221" s="141"/>
      <c r="O221" s="141"/>
      <c r="P221" s="141"/>
      <c r="Q221" s="142"/>
      <c r="R221" s="142"/>
      <c r="S221" s="142"/>
      <c r="T221" s="142"/>
      <c r="U221" s="142"/>
      <c r="V221" s="142"/>
      <c r="W221" s="142"/>
      <c r="X221" s="142"/>
      <c r="Y221" s="142"/>
      <c r="Z221" s="142"/>
      <c r="AA221" s="142"/>
      <c r="AB221" s="142"/>
      <c r="AC221" s="143"/>
      <c r="AD221" s="143"/>
      <c r="AE221" s="143"/>
      <c r="AF221" s="143"/>
      <c r="AG221" s="143"/>
      <c r="AH221" s="143"/>
      <c r="AI221" s="143"/>
      <c r="AJ221" s="143"/>
      <c r="AK221" s="143"/>
      <c r="AL221" s="143"/>
      <c r="AM221" s="143"/>
      <c r="AN221" s="143"/>
      <c r="AO221" s="143"/>
      <c r="AP221" s="144"/>
      <c r="AQ221" s="144"/>
    </row>
    <row r="222" spans="2:43" ht="15.75" x14ac:dyDescent="0.25">
      <c r="B222" s="87"/>
      <c r="C222" s="129" t="s">
        <v>231</v>
      </c>
      <c r="D222" s="87"/>
      <c r="E222" s="117">
        <f>S220</f>
        <v>1.3095636774317325</v>
      </c>
      <c r="F222" s="114" t="s">
        <v>130</v>
      </c>
      <c r="G222" s="244" t="s">
        <v>215</v>
      </c>
      <c r="H222" s="100"/>
      <c r="I222" s="100"/>
      <c r="J222" s="108"/>
      <c r="K222" s="100"/>
      <c r="L222" s="133" t="s">
        <v>232</v>
      </c>
      <c r="M222" s="133"/>
      <c r="N222" s="141"/>
      <c r="O222" s="141"/>
      <c r="P222" s="141"/>
      <c r="Q222" s="142"/>
      <c r="R222" s="142"/>
      <c r="S222" s="142"/>
      <c r="T222" s="142"/>
      <c r="U222" s="142"/>
      <c r="V222" s="142"/>
      <c r="W222" s="142"/>
      <c r="X222" s="142"/>
      <c r="Y222" s="142"/>
      <c r="Z222" s="142"/>
      <c r="AA222" s="142"/>
      <c r="AB222" s="142"/>
      <c r="AC222" s="143"/>
      <c r="AD222" s="143"/>
      <c r="AE222" s="143"/>
      <c r="AF222" s="143"/>
      <c r="AG222" s="143"/>
      <c r="AH222" s="143"/>
      <c r="AI222" s="143"/>
      <c r="AJ222" s="143"/>
      <c r="AK222" s="143"/>
      <c r="AL222" s="143"/>
      <c r="AM222" s="143"/>
      <c r="AN222" s="143"/>
      <c r="AO222" s="143"/>
      <c r="AP222" s="144"/>
      <c r="AQ222" s="144"/>
    </row>
    <row r="223" spans="2:43" ht="15.75" x14ac:dyDescent="0.25">
      <c r="B223" s="87"/>
      <c r="C223" s="130" t="s">
        <v>235</v>
      </c>
      <c r="D223" s="131"/>
      <c r="E223" s="131"/>
      <c r="F223" s="131"/>
      <c r="G223" s="245" t="s">
        <v>216</v>
      </c>
      <c r="H223" s="131"/>
      <c r="I223" s="131"/>
      <c r="J223" s="109"/>
      <c r="K223" s="100"/>
      <c r="L223" s="236" t="s">
        <v>233</v>
      </c>
      <c r="M223" s="141"/>
      <c r="N223" s="141"/>
      <c r="O223" s="141"/>
      <c r="P223" s="141"/>
      <c r="Q223" s="142"/>
      <c r="R223" s="142"/>
      <c r="S223" s="142"/>
      <c r="T223" s="142"/>
      <c r="U223" s="142"/>
      <c r="V223" s="142"/>
      <c r="W223" s="142"/>
      <c r="X223" s="142"/>
      <c r="Y223" s="142"/>
      <c r="Z223" s="142"/>
      <c r="AA223" s="142"/>
      <c r="AB223" s="142"/>
      <c r="AC223" s="143"/>
      <c r="AD223" s="143"/>
      <c r="AE223" s="143"/>
      <c r="AF223" s="143"/>
      <c r="AG223" s="143"/>
      <c r="AH223" s="143"/>
      <c r="AI223" s="143"/>
      <c r="AJ223" s="143"/>
      <c r="AK223" s="143"/>
      <c r="AL223" s="143"/>
      <c r="AM223" s="143"/>
      <c r="AN223" s="143"/>
      <c r="AO223" s="143"/>
      <c r="AP223" s="144"/>
      <c r="AQ223" s="144"/>
    </row>
    <row r="224" spans="2:43" ht="15.75" x14ac:dyDescent="0.25">
      <c r="B224" s="87"/>
      <c r="C224" s="262"/>
      <c r="D224" s="100"/>
      <c r="E224" s="100"/>
      <c r="F224" s="100"/>
      <c r="G224" s="279"/>
      <c r="H224" s="100"/>
      <c r="I224" s="100"/>
      <c r="J224" s="100"/>
      <c r="K224" s="100"/>
      <c r="L224" s="236" t="s">
        <v>234</v>
      </c>
      <c r="M224" s="294"/>
      <c r="N224" s="141"/>
      <c r="O224" s="141"/>
      <c r="P224" s="141"/>
      <c r="Q224" s="142"/>
      <c r="R224" s="142"/>
      <c r="S224" s="142"/>
      <c r="T224" s="142"/>
      <c r="U224" s="142"/>
      <c r="V224" s="142"/>
      <c r="W224" s="142"/>
      <c r="X224" s="142"/>
      <c r="Y224" s="142"/>
      <c r="Z224" s="142"/>
      <c r="AA224" s="142"/>
      <c r="AB224" s="142"/>
      <c r="AC224" s="143"/>
      <c r="AD224" s="143"/>
      <c r="AE224" s="143"/>
      <c r="AF224" s="143"/>
      <c r="AG224" s="143"/>
      <c r="AH224" s="143"/>
      <c r="AI224" s="143"/>
      <c r="AJ224" s="143"/>
      <c r="AK224" s="143"/>
      <c r="AL224" s="143"/>
      <c r="AM224" s="143"/>
      <c r="AN224" s="143"/>
      <c r="AO224" s="143"/>
      <c r="AP224" s="144"/>
      <c r="AQ224" s="144"/>
    </row>
    <row r="225" spans="2:46" ht="15.75" x14ac:dyDescent="0.25">
      <c r="B225" s="87"/>
      <c r="C225" s="271" t="s">
        <v>242</v>
      </c>
      <c r="D225" s="263"/>
      <c r="E225" s="267"/>
      <c r="F225" s="267"/>
      <c r="G225" s="280"/>
      <c r="H225" s="267"/>
      <c r="I225" s="267"/>
      <c r="J225" s="268"/>
      <c r="K225" s="100"/>
      <c r="L225" s="61"/>
      <c r="M225" s="293"/>
      <c r="N225" s="294"/>
      <c r="O225" s="294"/>
      <c r="P225" s="141"/>
      <c r="Q225" s="142"/>
      <c r="R225" s="142"/>
      <c r="S225" s="142"/>
      <c r="T225" s="142"/>
      <c r="U225" s="142"/>
      <c r="V225" s="142"/>
      <c r="W225" s="142"/>
      <c r="X225" s="142"/>
      <c r="Y225" s="142"/>
      <c r="Z225" s="142"/>
      <c r="AA225" s="142"/>
      <c r="AB225" s="142"/>
      <c r="AC225" s="143"/>
      <c r="AD225" s="143"/>
      <c r="AE225" s="143"/>
      <c r="AF225" s="143"/>
      <c r="AG225" s="143"/>
      <c r="AH225" s="143"/>
      <c r="AI225" s="143"/>
      <c r="AJ225" s="143"/>
      <c r="AK225" s="143"/>
      <c r="AL225" s="143"/>
      <c r="AM225" s="143"/>
      <c r="AN225" s="143"/>
      <c r="AO225" s="143"/>
      <c r="AP225" s="144"/>
      <c r="AQ225" s="144"/>
    </row>
    <row r="226" spans="2:46" ht="15.75" x14ac:dyDescent="0.25">
      <c r="B226" s="87"/>
      <c r="C226" s="272" t="s">
        <v>246</v>
      </c>
      <c r="D226" s="269"/>
      <c r="E226" s="269"/>
      <c r="F226" s="269"/>
      <c r="G226" s="278"/>
      <c r="H226" s="269"/>
      <c r="I226" s="281"/>
      <c r="J226" s="299"/>
      <c r="K226" s="100"/>
      <c r="L226" s="61"/>
      <c r="M226" s="295"/>
      <c r="N226" s="294"/>
      <c r="O226" s="294"/>
      <c r="P226" s="141"/>
      <c r="Q226" s="142"/>
      <c r="R226" s="142"/>
      <c r="S226" s="142"/>
      <c r="T226" s="142"/>
      <c r="U226" s="142"/>
      <c r="V226" s="142"/>
      <c r="W226" s="142"/>
      <c r="X226" s="142"/>
      <c r="Y226" s="142"/>
      <c r="Z226" s="142"/>
      <c r="AA226" s="142"/>
      <c r="AB226" s="142"/>
      <c r="AC226" s="143"/>
      <c r="AD226" s="143"/>
      <c r="AE226" s="143"/>
      <c r="AF226" s="143"/>
      <c r="AG226" s="143"/>
      <c r="AH226" s="143"/>
      <c r="AI226" s="143"/>
      <c r="AJ226" s="143"/>
      <c r="AK226" s="143"/>
      <c r="AL226" s="143"/>
      <c r="AM226" s="143"/>
      <c r="AN226" s="143"/>
      <c r="AO226" s="143"/>
      <c r="AP226" s="144"/>
      <c r="AQ226" s="144"/>
    </row>
    <row r="227" spans="2:46" ht="15.75" x14ac:dyDescent="0.25">
      <c r="B227" s="87"/>
      <c r="C227" s="272" t="s">
        <v>244</v>
      </c>
      <c r="D227" s="264"/>
      <c r="E227" s="264"/>
      <c r="F227" s="264"/>
      <c r="G227" s="264"/>
      <c r="H227" s="264"/>
      <c r="I227" s="282"/>
      <c r="J227" s="264"/>
      <c r="K227" s="100"/>
      <c r="L227" s="61"/>
      <c r="M227" s="296"/>
      <c r="N227" s="294"/>
      <c r="O227" s="294"/>
      <c r="P227" s="141"/>
      <c r="Q227" s="142"/>
      <c r="R227" s="142"/>
      <c r="S227" s="142"/>
      <c r="T227" s="142"/>
      <c r="U227" s="142"/>
      <c r="V227" s="142"/>
      <c r="W227" s="142"/>
      <c r="X227" s="142"/>
      <c r="Y227" s="142"/>
      <c r="Z227" s="142"/>
      <c r="AA227" s="142"/>
      <c r="AB227" s="142"/>
      <c r="AC227" s="143"/>
      <c r="AD227" s="143"/>
      <c r="AE227" s="143"/>
      <c r="AF227" s="143"/>
      <c r="AG227" s="143"/>
      <c r="AH227" s="143"/>
      <c r="AI227" s="143"/>
      <c r="AJ227" s="143"/>
      <c r="AK227" s="143"/>
      <c r="AL227" s="143"/>
      <c r="AM227" s="143"/>
      <c r="AN227" s="143"/>
      <c r="AO227" s="143"/>
      <c r="AP227" s="144"/>
      <c r="AQ227" s="144"/>
    </row>
    <row r="228" spans="2:46" ht="15.75" x14ac:dyDescent="0.25">
      <c r="B228" s="87"/>
      <c r="C228" s="272" t="s">
        <v>245</v>
      </c>
      <c r="D228" s="274"/>
      <c r="E228" s="274"/>
      <c r="F228" s="274"/>
      <c r="G228" s="274"/>
      <c r="H228" s="274"/>
      <c r="I228" s="283"/>
      <c r="J228" s="274"/>
      <c r="K228" s="100"/>
      <c r="L228" s="61"/>
      <c r="M228" s="297"/>
      <c r="N228" s="294"/>
      <c r="O228" s="294"/>
      <c r="P228" s="141"/>
      <c r="Q228" s="142"/>
      <c r="R228" s="142"/>
      <c r="S228" s="142"/>
      <c r="T228" s="142"/>
      <c r="U228" s="142"/>
      <c r="V228" s="142"/>
      <c r="W228" s="142"/>
      <c r="X228" s="142"/>
      <c r="Y228" s="142"/>
      <c r="Z228" s="142"/>
      <c r="AA228" s="142"/>
      <c r="AB228" s="142"/>
      <c r="AC228" s="143"/>
      <c r="AD228" s="143"/>
      <c r="AE228" s="143"/>
      <c r="AF228" s="143"/>
      <c r="AG228" s="143"/>
      <c r="AH228" s="143"/>
      <c r="AI228" s="143"/>
      <c r="AJ228" s="143"/>
      <c r="AK228" s="143"/>
      <c r="AL228" s="143"/>
      <c r="AM228" s="143"/>
      <c r="AN228" s="143"/>
      <c r="AO228" s="143"/>
      <c r="AP228" s="144"/>
      <c r="AQ228" s="144"/>
    </row>
    <row r="229" spans="2:46" ht="15.75" x14ac:dyDescent="0.25">
      <c r="B229" s="87"/>
      <c r="C229" s="272" t="s">
        <v>247</v>
      </c>
      <c r="D229" s="265"/>
      <c r="E229" s="265"/>
      <c r="F229" s="266"/>
      <c r="G229" s="266"/>
      <c r="H229" s="266"/>
      <c r="I229" s="284"/>
      <c r="J229" s="266"/>
      <c r="K229" s="100"/>
      <c r="L229" s="236"/>
      <c r="M229" s="298"/>
      <c r="N229" s="294"/>
      <c r="O229" s="294"/>
      <c r="P229" s="141"/>
      <c r="Q229" s="142"/>
      <c r="R229" s="142"/>
      <c r="S229" s="142"/>
      <c r="T229" s="142"/>
      <c r="U229" s="142"/>
      <c r="V229" s="142"/>
      <c r="W229" s="142"/>
      <c r="X229" s="142"/>
      <c r="Y229" s="142"/>
      <c r="Z229" s="142"/>
      <c r="AA229" s="142"/>
      <c r="AB229" s="142"/>
      <c r="AC229" s="143"/>
      <c r="AD229" s="143"/>
      <c r="AE229" s="143"/>
      <c r="AF229" s="143"/>
      <c r="AG229" s="143"/>
      <c r="AH229" s="143"/>
      <c r="AI229" s="143"/>
      <c r="AJ229" s="143"/>
      <c r="AK229" s="143"/>
      <c r="AL229" s="143"/>
      <c r="AM229" s="143"/>
      <c r="AN229" s="143"/>
      <c r="AO229" s="143"/>
      <c r="AP229" s="144"/>
      <c r="AQ229" s="144"/>
    </row>
    <row r="230" spans="2:46" ht="15.75" x14ac:dyDescent="0.25">
      <c r="B230" s="87"/>
      <c r="C230" s="273" t="s">
        <v>230</v>
      </c>
      <c r="D230" s="270"/>
      <c r="E230" s="270"/>
      <c r="F230" s="270"/>
      <c r="G230" s="270"/>
      <c r="H230" s="270"/>
      <c r="I230" s="285"/>
      <c r="J230" s="270"/>
      <c r="K230" s="100"/>
      <c r="L230" s="236"/>
      <c r="M230" s="294"/>
      <c r="N230" s="294"/>
      <c r="O230" s="294"/>
      <c r="P230" s="141"/>
      <c r="Q230" s="142"/>
      <c r="R230" s="142"/>
      <c r="S230" s="142"/>
      <c r="T230" s="142"/>
      <c r="U230" s="142"/>
      <c r="V230" s="142"/>
      <c r="W230" s="142"/>
      <c r="X230" s="142"/>
      <c r="Y230" s="142"/>
      <c r="Z230" s="142"/>
      <c r="AA230" s="142"/>
      <c r="AB230" s="142"/>
      <c r="AC230" s="143"/>
      <c r="AD230" s="143"/>
      <c r="AE230" s="143"/>
      <c r="AF230" s="143"/>
      <c r="AG230" s="143"/>
      <c r="AH230" s="143"/>
      <c r="AI230" s="143"/>
      <c r="AJ230" s="143"/>
      <c r="AK230" s="143"/>
      <c r="AL230" s="143"/>
      <c r="AM230" s="143"/>
      <c r="AN230" s="143"/>
      <c r="AO230" s="143"/>
      <c r="AP230" s="144"/>
      <c r="AQ230" s="144"/>
    </row>
    <row r="231" spans="2:46" ht="15.75" x14ac:dyDescent="0.25">
      <c r="B231" s="87"/>
      <c r="C231" s="87"/>
      <c r="D231" s="87"/>
      <c r="E231" s="87"/>
      <c r="F231" s="87"/>
      <c r="G231" s="100"/>
      <c r="H231" s="100"/>
      <c r="I231" s="100"/>
      <c r="J231" s="100"/>
      <c r="K231" s="100"/>
      <c r="L231" s="61"/>
      <c r="M231" s="61"/>
      <c r="N231" s="294"/>
      <c r="O231" s="294"/>
      <c r="P231" s="141"/>
      <c r="Q231" s="142"/>
      <c r="R231" s="142"/>
      <c r="S231" s="142"/>
      <c r="T231" s="142"/>
      <c r="U231" s="142"/>
      <c r="V231" s="142"/>
      <c r="W231" s="142"/>
      <c r="X231" s="142"/>
      <c r="Y231" s="142"/>
      <c r="Z231" s="142"/>
      <c r="AA231" s="142"/>
      <c r="AB231" s="142"/>
      <c r="AC231" s="143"/>
      <c r="AD231" s="143"/>
      <c r="AE231" s="143"/>
      <c r="AF231" s="143"/>
      <c r="AG231" s="143"/>
      <c r="AH231" s="143"/>
      <c r="AI231" s="143"/>
      <c r="AJ231" s="143"/>
      <c r="AK231" s="143"/>
      <c r="AL231" s="143"/>
      <c r="AM231" s="143"/>
      <c r="AN231" s="143"/>
      <c r="AO231" s="143"/>
      <c r="AP231" s="144"/>
      <c r="AQ231" s="144"/>
    </row>
    <row r="232" spans="2:46" s="81" customFormat="1" ht="18.75" x14ac:dyDescent="0.3">
      <c r="C232" s="90"/>
      <c r="D232" s="90"/>
      <c r="E232" s="90"/>
      <c r="F232" s="90"/>
      <c r="G232" s="90"/>
      <c r="H232" s="90"/>
      <c r="I232" s="90"/>
      <c r="L232" s="142"/>
      <c r="M232" s="142"/>
      <c r="N232" s="142"/>
      <c r="O232" s="142"/>
      <c r="P232" s="142"/>
      <c r="Q232" s="142"/>
      <c r="R232" s="142"/>
      <c r="S232" s="142"/>
      <c r="T232" s="142"/>
      <c r="U232" s="142"/>
      <c r="V232" s="142"/>
      <c r="W232" s="142"/>
      <c r="X232" s="142"/>
      <c r="Y232" s="142"/>
      <c r="Z232" s="142"/>
      <c r="AA232" s="142"/>
      <c r="AB232" s="142"/>
      <c r="AC232" s="143"/>
      <c r="AD232" s="143"/>
      <c r="AE232" s="143"/>
      <c r="AF232" s="143"/>
      <c r="AG232" s="143"/>
      <c r="AH232" s="143"/>
      <c r="AI232" s="143"/>
      <c r="AJ232" s="143"/>
      <c r="AK232" s="143"/>
      <c r="AL232" s="143"/>
      <c r="AM232" s="143"/>
      <c r="AN232" s="143"/>
      <c r="AO232" s="143"/>
      <c r="AP232" s="144"/>
      <c r="AQ232" s="144"/>
      <c r="AR232"/>
      <c r="AS232"/>
      <c r="AT232"/>
    </row>
    <row r="233" spans="2:46" s="81" customFormat="1" x14ac:dyDescent="0.25">
      <c r="L233" s="142"/>
      <c r="M233" s="142"/>
      <c r="N233" s="142"/>
      <c r="O233" s="142"/>
      <c r="P233" s="142"/>
      <c r="Q233" s="142"/>
      <c r="R233" s="142"/>
      <c r="S233" s="142"/>
      <c r="T233" s="142"/>
      <c r="U233" s="142"/>
      <c r="V233" s="142"/>
      <c r="W233" s="142"/>
      <c r="X233" s="142"/>
      <c r="Y233" s="142"/>
      <c r="Z233" s="142"/>
      <c r="AA233" s="142"/>
      <c r="AB233" s="142"/>
      <c r="AC233" s="143"/>
      <c r="AD233" s="143"/>
      <c r="AE233" s="143"/>
      <c r="AF233" s="143"/>
      <c r="AG233" s="143"/>
      <c r="AH233" s="143"/>
      <c r="AI233" s="143"/>
      <c r="AJ233" s="143"/>
      <c r="AK233" s="143"/>
      <c r="AL233" s="143"/>
      <c r="AM233" s="143"/>
      <c r="AN233" s="143"/>
      <c r="AO233" s="143"/>
      <c r="AP233" s="144"/>
      <c r="AQ233" s="144"/>
      <c r="AR233"/>
      <c r="AS233"/>
      <c r="AT233"/>
    </row>
    <row r="234" spans="2:46" s="81" customFormat="1" x14ac:dyDescent="0.25">
      <c r="L234" s="142"/>
      <c r="M234" s="142"/>
      <c r="N234" s="142"/>
      <c r="O234" s="142"/>
      <c r="P234" s="142"/>
      <c r="Q234" s="142"/>
      <c r="R234" s="142"/>
      <c r="S234" s="142"/>
      <c r="T234" s="142"/>
      <c r="U234" s="142"/>
      <c r="V234" s="142"/>
      <c r="W234" s="142"/>
      <c r="X234" s="142"/>
      <c r="Y234" s="142"/>
      <c r="Z234" s="142"/>
      <c r="AA234" s="142"/>
      <c r="AB234" s="142"/>
      <c r="AC234" s="143"/>
      <c r="AD234" s="143"/>
      <c r="AE234" s="143"/>
      <c r="AF234" s="143"/>
      <c r="AG234" s="143"/>
      <c r="AH234" s="143"/>
      <c r="AI234" s="143"/>
      <c r="AJ234" s="143"/>
      <c r="AK234" s="143"/>
      <c r="AL234" s="143"/>
      <c r="AM234" s="143"/>
      <c r="AN234" s="143"/>
      <c r="AO234" s="143"/>
      <c r="AP234" s="144"/>
      <c r="AQ234" s="144"/>
      <c r="AR234"/>
      <c r="AS234"/>
      <c r="AT234"/>
    </row>
    <row r="235" spans="2:46" s="81" customFormat="1" x14ac:dyDescent="0.25">
      <c r="L235" s="142"/>
      <c r="M235" s="142"/>
      <c r="N235" s="142"/>
      <c r="O235" s="142"/>
      <c r="P235" s="142"/>
      <c r="Q235" s="142"/>
      <c r="R235" s="142"/>
      <c r="S235" s="142"/>
      <c r="T235" s="142"/>
      <c r="U235" s="142"/>
      <c r="V235" s="142"/>
      <c r="W235" s="142"/>
      <c r="X235" s="142"/>
      <c r="Y235" s="142"/>
      <c r="Z235" s="142"/>
      <c r="AA235" s="142"/>
      <c r="AB235" s="142"/>
      <c r="AC235" s="143"/>
      <c r="AD235" s="143"/>
      <c r="AE235" s="143"/>
      <c r="AF235" s="143"/>
      <c r="AG235" s="143"/>
      <c r="AH235" s="143"/>
      <c r="AI235" s="143"/>
      <c r="AJ235" s="143"/>
      <c r="AK235" s="143"/>
      <c r="AL235" s="143"/>
      <c r="AM235" s="143"/>
      <c r="AN235" s="143"/>
      <c r="AO235" s="143"/>
      <c r="AP235" s="144"/>
      <c r="AQ235" s="144"/>
      <c r="AR235"/>
      <c r="AS235"/>
      <c r="AT235"/>
    </row>
    <row r="236" spans="2:46" s="81" customFormat="1" x14ac:dyDescent="0.25">
      <c r="L236" s="142"/>
      <c r="M236" s="142"/>
      <c r="N236" s="142"/>
      <c r="O236" s="142"/>
      <c r="P236" s="142"/>
      <c r="Q236" s="142"/>
      <c r="R236" s="142"/>
      <c r="S236" s="142"/>
      <c r="T236" s="142"/>
      <c r="U236" s="142"/>
      <c r="V236" s="142"/>
      <c r="W236" s="142"/>
      <c r="X236" s="142"/>
      <c r="Y236" s="142"/>
      <c r="Z236" s="142"/>
      <c r="AA236" s="142"/>
      <c r="AB236" s="142"/>
      <c r="AC236" s="143"/>
      <c r="AD236" s="143"/>
      <c r="AE236" s="143"/>
      <c r="AF236" s="143"/>
      <c r="AG236" s="143"/>
      <c r="AH236" s="143"/>
      <c r="AI236" s="143"/>
      <c r="AJ236" s="143"/>
      <c r="AK236" s="143"/>
      <c r="AL236" s="143"/>
      <c r="AM236" s="143"/>
      <c r="AN236" s="143"/>
      <c r="AO236" s="143"/>
      <c r="AP236" s="144"/>
      <c r="AQ236" s="144"/>
      <c r="AR236"/>
      <c r="AS236"/>
      <c r="AT236"/>
    </row>
    <row r="237" spans="2:46" s="81" customFormat="1" x14ac:dyDescent="0.25">
      <c r="L237" s="142"/>
      <c r="M237" s="142"/>
      <c r="N237" s="142"/>
      <c r="O237" s="142"/>
      <c r="P237" s="142"/>
      <c r="Q237" s="142"/>
      <c r="R237" s="142"/>
      <c r="S237" s="142"/>
      <c r="T237" s="142"/>
      <c r="U237" s="142"/>
      <c r="V237" s="142"/>
      <c r="W237" s="142"/>
      <c r="X237" s="142"/>
      <c r="Y237" s="142"/>
      <c r="Z237" s="142"/>
      <c r="AA237" s="142"/>
      <c r="AB237" s="142"/>
      <c r="AC237" s="143"/>
      <c r="AD237" s="143"/>
      <c r="AE237" s="143"/>
      <c r="AF237" s="143"/>
      <c r="AG237" s="143"/>
      <c r="AH237" s="143"/>
      <c r="AI237" s="143"/>
      <c r="AJ237" s="143"/>
      <c r="AK237" s="143"/>
      <c r="AL237" s="143"/>
      <c r="AM237" s="143"/>
      <c r="AN237" s="143"/>
      <c r="AO237" s="143"/>
      <c r="AP237" s="144"/>
      <c r="AQ237" s="144"/>
      <c r="AR237"/>
      <c r="AS237"/>
      <c r="AT237"/>
    </row>
    <row r="238" spans="2:46" s="81" customFormat="1" x14ac:dyDescent="0.25">
      <c r="L238" s="142"/>
      <c r="M238" s="142"/>
      <c r="N238" s="142"/>
      <c r="O238" s="142"/>
      <c r="P238" s="142"/>
      <c r="Q238" s="142"/>
      <c r="R238" s="142"/>
      <c r="S238" s="142"/>
      <c r="T238" s="142"/>
      <c r="U238" s="142"/>
      <c r="V238" s="142"/>
      <c r="W238" s="142"/>
      <c r="X238" s="142"/>
      <c r="Y238" s="142"/>
      <c r="Z238" s="142"/>
      <c r="AA238" s="142"/>
      <c r="AB238" s="142"/>
      <c r="AC238" s="143"/>
      <c r="AD238" s="143"/>
      <c r="AE238" s="143"/>
      <c r="AF238" s="143"/>
      <c r="AG238" s="143"/>
      <c r="AH238" s="143"/>
      <c r="AI238" s="143"/>
      <c r="AJ238" s="143"/>
      <c r="AK238" s="143"/>
      <c r="AL238" s="143"/>
      <c r="AM238" s="143"/>
      <c r="AN238" s="143"/>
      <c r="AO238" s="143"/>
      <c r="AP238" s="144"/>
      <c r="AQ238" s="144"/>
      <c r="AR238"/>
      <c r="AS238"/>
      <c r="AT238"/>
    </row>
    <row r="239" spans="2:46" s="81" customFormat="1" x14ac:dyDescent="0.25">
      <c r="L239" s="142"/>
      <c r="M239" s="142"/>
      <c r="N239" s="142"/>
      <c r="O239" s="142"/>
      <c r="P239" s="142"/>
      <c r="Q239" s="142"/>
      <c r="R239" s="142"/>
      <c r="S239" s="142"/>
      <c r="T239" s="142"/>
      <c r="U239" s="142"/>
      <c r="V239" s="142"/>
      <c r="W239" s="142"/>
      <c r="X239" s="142"/>
      <c r="Y239" s="142"/>
      <c r="Z239" s="142"/>
      <c r="AA239" s="142"/>
      <c r="AB239" s="142"/>
      <c r="AC239" s="143"/>
      <c r="AD239" s="143"/>
      <c r="AE239" s="143"/>
      <c r="AF239" s="143"/>
      <c r="AG239" s="143"/>
      <c r="AH239" s="143"/>
      <c r="AI239" s="143"/>
      <c r="AJ239" s="143"/>
      <c r="AK239" s="143"/>
      <c r="AL239" s="143"/>
      <c r="AM239" s="143"/>
      <c r="AN239" s="143"/>
      <c r="AO239" s="143"/>
      <c r="AP239" s="144"/>
      <c r="AQ239" s="144"/>
      <c r="AR239"/>
      <c r="AS239"/>
      <c r="AT239"/>
    </row>
    <row r="240" spans="2:46" s="81" customFormat="1" x14ac:dyDescent="0.25">
      <c r="L240" s="142"/>
      <c r="M240" s="142"/>
      <c r="N240" s="142"/>
      <c r="O240" s="142"/>
      <c r="P240" s="142"/>
      <c r="Q240" s="142"/>
      <c r="R240" s="142"/>
      <c r="S240" s="142"/>
      <c r="T240" s="142"/>
      <c r="U240" s="142"/>
      <c r="V240" s="142"/>
      <c r="W240" s="142"/>
      <c r="X240" s="142"/>
      <c r="Y240" s="142"/>
      <c r="Z240" s="142"/>
      <c r="AA240" s="142"/>
      <c r="AB240" s="142"/>
      <c r="AC240" s="143"/>
      <c r="AD240" s="143"/>
      <c r="AE240" s="143"/>
      <c r="AF240" s="143"/>
      <c r="AG240" s="143"/>
      <c r="AH240" s="143"/>
      <c r="AI240" s="143"/>
      <c r="AJ240" s="143"/>
      <c r="AK240" s="143"/>
      <c r="AL240" s="143"/>
      <c r="AM240" s="143"/>
      <c r="AN240" s="143"/>
      <c r="AO240" s="143"/>
      <c r="AP240" s="144"/>
      <c r="AQ240" s="144"/>
      <c r="AR240"/>
      <c r="AS240"/>
      <c r="AT240"/>
    </row>
    <row r="241" spans="12:46" s="81" customFormat="1" x14ac:dyDescent="0.25">
      <c r="L241" s="142"/>
      <c r="M241" s="142"/>
      <c r="N241" s="142"/>
      <c r="O241" s="142"/>
      <c r="P241" s="142"/>
      <c r="Q241" s="142"/>
      <c r="R241" s="142"/>
      <c r="S241" s="142"/>
      <c r="T241" s="142"/>
      <c r="U241" s="142"/>
      <c r="V241" s="142"/>
      <c r="W241" s="142"/>
      <c r="X241" s="142"/>
      <c r="Y241" s="142"/>
      <c r="Z241" s="142"/>
      <c r="AA241" s="142"/>
      <c r="AB241" s="142"/>
      <c r="AC241" s="143"/>
      <c r="AD241" s="143"/>
      <c r="AE241" s="143"/>
      <c r="AF241" s="143"/>
      <c r="AG241" s="143"/>
      <c r="AH241" s="143"/>
      <c r="AI241" s="143"/>
      <c r="AJ241" s="143"/>
      <c r="AK241" s="143"/>
      <c r="AL241" s="143"/>
      <c r="AM241" s="143"/>
      <c r="AN241" s="143"/>
      <c r="AO241" s="143"/>
      <c r="AP241" s="144"/>
      <c r="AQ241" s="144"/>
      <c r="AR241"/>
      <c r="AS241"/>
      <c r="AT241"/>
    </row>
    <row r="242" spans="12:46" s="81" customFormat="1" x14ac:dyDescent="0.25">
      <c r="L242" s="142"/>
      <c r="M242" s="142"/>
      <c r="N242" s="142"/>
      <c r="O242" s="142"/>
      <c r="P242" s="142"/>
      <c r="Q242" s="142"/>
      <c r="R242" s="142"/>
      <c r="S242" s="142"/>
      <c r="T242" s="142"/>
      <c r="U242" s="142"/>
      <c r="V242" s="142"/>
      <c r="W242" s="142"/>
      <c r="X242" s="142"/>
      <c r="Y242" s="142"/>
      <c r="Z242" s="142"/>
      <c r="AA242" s="142"/>
      <c r="AB242" s="142"/>
      <c r="AC242" s="143"/>
      <c r="AD242" s="143"/>
      <c r="AE242" s="143"/>
      <c r="AF242" s="143"/>
      <c r="AG242" s="143"/>
      <c r="AH242" s="143"/>
      <c r="AI242" s="143"/>
      <c r="AJ242" s="143"/>
      <c r="AK242" s="143"/>
      <c r="AL242" s="143"/>
      <c r="AM242" s="143"/>
      <c r="AN242" s="143"/>
      <c r="AO242" s="143"/>
      <c r="AP242" s="144"/>
      <c r="AQ242" s="144"/>
      <c r="AR242"/>
      <c r="AS242"/>
      <c r="AT242"/>
    </row>
    <row r="243" spans="12:46" s="81" customFormat="1" x14ac:dyDescent="0.25">
      <c r="L243" s="142"/>
      <c r="M243" s="142"/>
      <c r="N243" s="142"/>
      <c r="O243" s="142"/>
      <c r="P243" s="142"/>
      <c r="Q243" s="142"/>
      <c r="R243" s="142"/>
      <c r="S243" s="142"/>
      <c r="T243" s="142"/>
      <c r="U243" s="142"/>
      <c r="V243" s="142"/>
      <c r="W243" s="142"/>
      <c r="X243" s="142"/>
      <c r="Y243" s="142"/>
      <c r="Z243" s="142"/>
      <c r="AA243" s="142"/>
      <c r="AB243" s="142"/>
      <c r="AC243" s="143"/>
      <c r="AD243" s="143"/>
      <c r="AE243" s="143"/>
      <c r="AF243" s="143"/>
      <c r="AG243" s="143"/>
      <c r="AH243" s="143"/>
      <c r="AI243" s="143"/>
      <c r="AJ243" s="143"/>
      <c r="AK243" s="143"/>
      <c r="AL243" s="143"/>
      <c r="AM243" s="143"/>
      <c r="AN243" s="143"/>
      <c r="AO243" s="143"/>
      <c r="AP243" s="144"/>
      <c r="AQ243" s="144"/>
      <c r="AR243"/>
      <c r="AS243"/>
      <c r="AT243"/>
    </row>
    <row r="244" spans="12:46" s="81" customFormat="1" x14ac:dyDescent="0.25">
      <c r="L244" s="142"/>
      <c r="M244" s="142"/>
      <c r="N244" s="142"/>
      <c r="O244" s="142"/>
      <c r="P244" s="142"/>
      <c r="Q244" s="142"/>
      <c r="R244" s="142"/>
      <c r="S244" s="142"/>
      <c r="T244" s="142"/>
      <c r="U244" s="142"/>
      <c r="V244" s="142"/>
      <c r="W244" s="142"/>
      <c r="X244" s="142"/>
      <c r="Y244" s="142"/>
      <c r="Z244" s="142"/>
      <c r="AA244" s="142"/>
      <c r="AB244" s="142"/>
      <c r="AC244" s="143"/>
      <c r="AD244" s="143"/>
      <c r="AE244" s="143"/>
      <c r="AF244" s="143"/>
      <c r="AG244" s="143"/>
      <c r="AH244" s="143"/>
      <c r="AI244" s="143"/>
      <c r="AJ244" s="143"/>
      <c r="AK244" s="143"/>
      <c r="AL244" s="143"/>
      <c r="AM244" s="143"/>
      <c r="AN244" s="143"/>
      <c r="AO244" s="143"/>
      <c r="AP244" s="144"/>
      <c r="AQ244" s="144"/>
      <c r="AR244"/>
      <c r="AS244"/>
      <c r="AT244"/>
    </row>
    <row r="245" spans="12:46" s="81" customFormat="1" x14ac:dyDescent="0.25">
      <c r="L245" s="142"/>
      <c r="M245" s="142"/>
      <c r="N245" s="142"/>
      <c r="O245" s="142"/>
      <c r="P245" s="142"/>
      <c r="Q245" s="142"/>
      <c r="R245" s="142"/>
      <c r="S245" s="142"/>
      <c r="T245" s="142"/>
      <c r="U245" s="142"/>
      <c r="V245" s="142"/>
      <c r="W245" s="142"/>
      <c r="X245" s="142"/>
      <c r="Y245" s="142"/>
      <c r="Z245" s="142"/>
      <c r="AA245" s="142"/>
      <c r="AB245" s="142"/>
      <c r="AC245" s="143"/>
      <c r="AD245" s="143"/>
      <c r="AE245" s="143"/>
      <c r="AF245" s="143"/>
      <c r="AG245" s="143"/>
      <c r="AH245" s="143"/>
      <c r="AI245" s="143"/>
      <c r="AJ245" s="143"/>
      <c r="AK245" s="143"/>
      <c r="AL245" s="143"/>
      <c r="AM245" s="143"/>
      <c r="AN245" s="143"/>
      <c r="AO245" s="143"/>
      <c r="AP245" s="143"/>
      <c r="AQ245" s="143"/>
    </row>
    <row r="246" spans="12:46" s="81" customFormat="1" x14ac:dyDescent="0.25">
      <c r="L246" s="142"/>
      <c r="M246" s="142"/>
      <c r="N246" s="142"/>
      <c r="O246" s="142"/>
      <c r="P246" s="142"/>
      <c r="Q246" s="142"/>
      <c r="R246" s="142"/>
      <c r="S246" s="142"/>
      <c r="T246" s="142"/>
      <c r="U246" s="142"/>
      <c r="V246" s="142"/>
      <c r="W246" s="142"/>
      <c r="X246" s="142"/>
      <c r="Y246" s="142"/>
      <c r="Z246" s="142"/>
      <c r="AA246" s="142"/>
      <c r="AB246" s="142"/>
      <c r="AC246" s="143"/>
      <c r="AD246" s="143"/>
      <c r="AE246" s="143"/>
      <c r="AF246" s="143"/>
      <c r="AG246" s="143"/>
      <c r="AH246" s="143"/>
      <c r="AI246" s="143"/>
      <c r="AJ246" s="143"/>
      <c r="AK246" s="143"/>
      <c r="AL246" s="143"/>
      <c r="AM246" s="143"/>
      <c r="AN246" s="143"/>
      <c r="AO246" s="143"/>
      <c r="AP246" s="143"/>
      <c r="AQ246" s="143"/>
    </row>
    <row r="247" spans="12:46" s="81" customFormat="1" x14ac:dyDescent="0.25">
      <c r="L247" s="142"/>
      <c r="M247" s="142"/>
      <c r="N247" s="142"/>
      <c r="O247" s="142"/>
      <c r="P247" s="142"/>
      <c r="Q247" s="142"/>
      <c r="R247" s="142"/>
      <c r="S247" s="142"/>
      <c r="T247" s="142"/>
      <c r="U247" s="142"/>
      <c r="V247" s="142"/>
      <c r="W247" s="142"/>
      <c r="X247" s="142"/>
      <c r="Y247" s="142"/>
      <c r="Z247" s="142"/>
      <c r="AA247" s="142"/>
      <c r="AB247" s="142"/>
      <c r="AC247" s="143"/>
      <c r="AD247" s="143"/>
      <c r="AE247" s="143"/>
      <c r="AF247" s="143"/>
      <c r="AG247" s="143"/>
      <c r="AH247" s="143"/>
      <c r="AI247" s="143"/>
      <c r="AJ247" s="143"/>
      <c r="AK247" s="143"/>
      <c r="AL247" s="143"/>
      <c r="AM247" s="143"/>
      <c r="AN247" s="143"/>
      <c r="AO247" s="143"/>
      <c r="AP247" s="143"/>
      <c r="AQ247" s="143"/>
    </row>
    <row r="248" spans="12:46" s="81" customFormat="1" x14ac:dyDescent="0.25">
      <c r="L248" s="142"/>
      <c r="M248" s="142"/>
      <c r="N248" s="142"/>
      <c r="O248" s="142"/>
      <c r="P248" s="142"/>
      <c r="Q248" s="142"/>
      <c r="R248" s="142"/>
      <c r="S248" s="142"/>
      <c r="T248" s="142"/>
      <c r="U248" s="142"/>
      <c r="V248" s="142"/>
      <c r="W248" s="142"/>
      <c r="X248" s="142"/>
      <c r="Y248" s="142"/>
      <c r="Z248" s="142"/>
      <c r="AA248" s="142"/>
      <c r="AB248" s="142"/>
      <c r="AC248" s="143"/>
      <c r="AD248" s="143"/>
      <c r="AE248" s="143"/>
      <c r="AF248" s="143"/>
      <c r="AG248" s="143"/>
      <c r="AH248" s="143"/>
      <c r="AI248" s="143"/>
      <c r="AJ248" s="143"/>
      <c r="AK248" s="143"/>
      <c r="AL248" s="143"/>
      <c r="AM248" s="143"/>
      <c r="AN248" s="143"/>
      <c r="AO248" s="143"/>
      <c r="AP248" s="143"/>
      <c r="AQ248" s="143"/>
    </row>
    <row r="249" spans="12:46" s="81" customFormat="1" x14ac:dyDescent="0.25">
      <c r="L249" s="142"/>
      <c r="M249" s="142"/>
      <c r="N249" s="142"/>
      <c r="O249" s="142"/>
      <c r="P249" s="142"/>
      <c r="Q249" s="142"/>
      <c r="R249" s="142"/>
      <c r="S249" s="142"/>
      <c r="T249" s="142"/>
      <c r="U249" s="142"/>
      <c r="V249" s="142"/>
      <c r="W249" s="142"/>
      <c r="X249" s="142"/>
      <c r="Y249" s="142"/>
      <c r="Z249" s="142"/>
      <c r="AA249" s="142"/>
      <c r="AB249" s="142"/>
      <c r="AC249" s="143"/>
      <c r="AD249" s="143"/>
      <c r="AE249" s="143"/>
      <c r="AF249" s="143"/>
      <c r="AG249" s="143"/>
      <c r="AH249" s="143"/>
      <c r="AI249" s="143"/>
      <c r="AJ249" s="143"/>
      <c r="AK249" s="143"/>
      <c r="AL249" s="143"/>
      <c r="AM249" s="143"/>
      <c r="AN249" s="143"/>
      <c r="AO249" s="143"/>
      <c r="AP249" s="143"/>
      <c r="AQ249" s="143"/>
    </row>
    <row r="250" spans="12:46" s="81" customFormat="1" x14ac:dyDescent="0.25">
      <c r="L250" s="142"/>
      <c r="M250" s="142"/>
      <c r="N250" s="142"/>
      <c r="O250" s="142"/>
      <c r="P250" s="142"/>
      <c r="Q250" s="142"/>
      <c r="R250" s="142"/>
      <c r="S250" s="142"/>
      <c r="T250" s="142"/>
      <c r="U250" s="142"/>
      <c r="V250" s="142"/>
      <c r="W250" s="142"/>
      <c r="X250" s="142"/>
      <c r="Y250" s="142"/>
      <c r="Z250" s="142"/>
      <c r="AA250" s="142"/>
      <c r="AB250" s="142"/>
      <c r="AC250" s="143"/>
      <c r="AD250" s="143"/>
      <c r="AE250" s="143"/>
      <c r="AF250" s="143"/>
      <c r="AG250" s="143"/>
      <c r="AH250" s="143"/>
      <c r="AI250" s="143"/>
      <c r="AJ250" s="143"/>
      <c r="AK250" s="143"/>
      <c r="AL250" s="143"/>
      <c r="AM250" s="143"/>
      <c r="AN250" s="143"/>
      <c r="AO250" s="143"/>
      <c r="AP250" s="143"/>
      <c r="AQ250" s="143"/>
    </row>
    <row r="251" spans="12:46" s="81" customFormat="1" x14ac:dyDescent="0.25">
      <c r="L251" s="142"/>
      <c r="M251" s="142"/>
      <c r="N251" s="142"/>
      <c r="O251" s="142"/>
      <c r="P251" s="142"/>
      <c r="Q251" s="142"/>
      <c r="R251" s="142"/>
      <c r="S251" s="142"/>
      <c r="T251" s="142"/>
      <c r="U251" s="142"/>
      <c r="V251" s="142"/>
      <c r="W251" s="142"/>
      <c r="X251" s="142"/>
      <c r="Y251" s="142"/>
      <c r="Z251" s="142"/>
      <c r="AA251" s="142"/>
      <c r="AB251" s="142"/>
      <c r="AC251" s="143"/>
      <c r="AD251" s="143"/>
      <c r="AE251" s="143"/>
      <c r="AF251" s="143"/>
      <c r="AG251" s="143"/>
      <c r="AH251" s="143"/>
      <c r="AI251" s="143"/>
      <c r="AJ251" s="143"/>
      <c r="AK251" s="143"/>
      <c r="AL251" s="143"/>
      <c r="AM251" s="143"/>
      <c r="AN251" s="143"/>
      <c r="AO251" s="143"/>
      <c r="AP251" s="143"/>
      <c r="AQ251" s="143"/>
    </row>
    <row r="252" spans="12:46" s="81" customFormat="1" x14ac:dyDescent="0.25">
      <c r="L252" s="142"/>
      <c r="M252" s="142"/>
      <c r="N252" s="142"/>
      <c r="O252" s="142"/>
      <c r="P252" s="142"/>
      <c r="Q252" s="142"/>
      <c r="R252" s="142"/>
      <c r="S252" s="142"/>
      <c r="T252" s="142"/>
      <c r="U252" s="142"/>
      <c r="V252" s="142"/>
      <c r="W252" s="142"/>
      <c r="X252" s="142"/>
      <c r="Y252" s="142"/>
      <c r="Z252" s="142"/>
      <c r="AA252" s="142"/>
      <c r="AB252" s="142"/>
      <c r="AC252" s="143"/>
      <c r="AD252" s="143"/>
      <c r="AE252" s="143"/>
      <c r="AF252" s="143"/>
      <c r="AG252" s="143"/>
      <c r="AH252" s="143"/>
      <c r="AI252" s="143"/>
      <c r="AJ252" s="143"/>
      <c r="AK252" s="143"/>
      <c r="AL252" s="143"/>
      <c r="AM252" s="143"/>
      <c r="AN252" s="143"/>
      <c r="AO252" s="143"/>
      <c r="AP252" s="143"/>
      <c r="AQ252" s="143"/>
    </row>
    <row r="253" spans="12:46" s="81" customFormat="1" x14ac:dyDescent="0.25">
      <c r="L253" s="142"/>
      <c r="M253" s="142"/>
      <c r="N253" s="142"/>
      <c r="O253" s="142"/>
      <c r="P253" s="142"/>
      <c r="Q253" s="142"/>
      <c r="R253" s="142"/>
      <c r="S253" s="142"/>
      <c r="T253" s="142"/>
      <c r="U253" s="142"/>
      <c r="V253" s="142"/>
      <c r="W253" s="142"/>
      <c r="X253" s="142"/>
      <c r="Y253" s="142"/>
      <c r="Z253" s="142"/>
      <c r="AA253" s="142"/>
      <c r="AB253" s="142"/>
      <c r="AC253" s="143"/>
      <c r="AD253" s="143"/>
      <c r="AE253" s="143"/>
      <c r="AF253" s="143"/>
      <c r="AG253" s="143"/>
      <c r="AH253" s="143"/>
      <c r="AI253" s="143"/>
      <c r="AJ253" s="143"/>
      <c r="AK253" s="143"/>
      <c r="AL253" s="143"/>
      <c r="AM253" s="143"/>
      <c r="AN253" s="143"/>
      <c r="AO253" s="143"/>
      <c r="AP253" s="143"/>
      <c r="AQ253" s="143"/>
    </row>
    <row r="254" spans="12:46" s="81" customFormat="1" x14ac:dyDescent="0.25">
      <c r="L254" s="142"/>
      <c r="M254" s="142"/>
      <c r="N254" s="142"/>
      <c r="O254" s="142"/>
      <c r="P254" s="142"/>
      <c r="Q254" s="142"/>
      <c r="R254" s="142"/>
      <c r="S254" s="142"/>
      <c r="T254" s="142"/>
      <c r="U254" s="142"/>
      <c r="V254" s="142"/>
      <c r="W254" s="142"/>
      <c r="X254" s="142"/>
      <c r="Y254" s="142"/>
      <c r="Z254" s="142"/>
      <c r="AA254" s="142"/>
      <c r="AB254" s="142"/>
      <c r="AC254" s="143"/>
      <c r="AD254" s="143"/>
      <c r="AE254" s="143"/>
      <c r="AF254" s="143"/>
      <c r="AG254" s="143"/>
      <c r="AH254" s="143"/>
      <c r="AI254" s="143"/>
      <c r="AJ254" s="143"/>
      <c r="AK254" s="143"/>
      <c r="AL254" s="143"/>
      <c r="AM254" s="143"/>
      <c r="AN254" s="143"/>
      <c r="AO254" s="143"/>
      <c r="AP254" s="143"/>
      <c r="AQ254" s="143"/>
    </row>
    <row r="255" spans="12:46" s="81" customFormat="1" x14ac:dyDescent="0.25">
      <c r="L255" s="142"/>
      <c r="M255" s="142"/>
      <c r="N255" s="142"/>
      <c r="O255" s="142"/>
      <c r="P255" s="142"/>
      <c r="Q255" s="142"/>
      <c r="R255" s="142"/>
      <c r="S255" s="142"/>
      <c r="T255" s="142"/>
      <c r="U255" s="142"/>
      <c r="V255" s="142"/>
      <c r="W255" s="142"/>
      <c r="X255" s="142"/>
      <c r="Y255" s="142"/>
      <c r="Z255" s="142"/>
      <c r="AA255" s="142"/>
      <c r="AB255" s="142"/>
      <c r="AC255" s="143"/>
      <c r="AD255" s="143"/>
      <c r="AE255" s="143"/>
      <c r="AF255" s="143"/>
      <c r="AG255" s="143"/>
      <c r="AH255" s="143"/>
      <c r="AI255" s="143"/>
      <c r="AJ255" s="143"/>
      <c r="AK255" s="143"/>
      <c r="AL255" s="143"/>
      <c r="AM255" s="143"/>
      <c r="AN255" s="143"/>
      <c r="AO255" s="143"/>
      <c r="AP255" s="143"/>
      <c r="AQ255" s="143"/>
    </row>
    <row r="256" spans="12:46" s="81" customFormat="1" x14ac:dyDescent="0.25">
      <c r="L256" s="142"/>
      <c r="M256" s="142"/>
      <c r="N256" s="142"/>
      <c r="O256" s="142"/>
      <c r="P256" s="142"/>
      <c r="Q256" s="142"/>
      <c r="R256" s="142"/>
      <c r="S256" s="142"/>
      <c r="T256" s="142"/>
      <c r="U256" s="142"/>
      <c r="V256" s="142"/>
      <c r="W256" s="142"/>
      <c r="X256" s="142"/>
      <c r="Y256" s="142"/>
      <c r="Z256" s="142"/>
      <c r="AA256" s="142"/>
      <c r="AB256" s="142"/>
      <c r="AC256" s="143"/>
      <c r="AD256" s="143"/>
      <c r="AE256" s="143"/>
      <c r="AF256" s="143"/>
      <c r="AG256" s="143"/>
      <c r="AH256" s="143"/>
      <c r="AI256" s="143"/>
      <c r="AJ256" s="143"/>
      <c r="AK256" s="143"/>
      <c r="AL256" s="143"/>
      <c r="AM256" s="143"/>
      <c r="AN256" s="143"/>
      <c r="AO256" s="143"/>
      <c r="AP256" s="143"/>
      <c r="AQ256" s="143"/>
    </row>
    <row r="257" spans="12:43" s="81" customFormat="1" x14ac:dyDescent="0.25">
      <c r="L257" s="142"/>
      <c r="M257" s="142"/>
      <c r="N257" s="142"/>
      <c r="O257" s="142"/>
      <c r="P257" s="142"/>
      <c r="Q257" s="142"/>
      <c r="R257" s="142"/>
      <c r="S257" s="142"/>
      <c r="T257" s="142"/>
      <c r="U257" s="142"/>
      <c r="V257" s="142"/>
      <c r="W257" s="142"/>
      <c r="X257" s="142"/>
      <c r="Y257" s="142"/>
      <c r="Z257" s="142"/>
      <c r="AA257" s="142"/>
      <c r="AB257" s="142"/>
      <c r="AC257" s="143"/>
      <c r="AD257" s="143"/>
      <c r="AE257" s="143"/>
      <c r="AF257" s="143"/>
      <c r="AG257" s="143"/>
      <c r="AH257" s="143"/>
      <c r="AI257" s="143"/>
      <c r="AJ257" s="143"/>
      <c r="AK257" s="143"/>
      <c r="AL257" s="143"/>
      <c r="AM257" s="143"/>
      <c r="AN257" s="143"/>
      <c r="AO257" s="143"/>
      <c r="AP257" s="143"/>
      <c r="AQ257" s="143"/>
    </row>
    <row r="258" spans="12:43" s="81" customFormat="1" x14ac:dyDescent="0.25">
      <c r="L258" s="142"/>
      <c r="M258" s="142"/>
      <c r="N258" s="142"/>
      <c r="O258" s="142"/>
      <c r="P258" s="142"/>
      <c r="Q258" s="142"/>
      <c r="R258" s="142"/>
      <c r="S258" s="142"/>
      <c r="T258" s="142"/>
      <c r="U258" s="142"/>
      <c r="V258" s="142"/>
      <c r="W258" s="142"/>
      <c r="X258" s="142"/>
      <c r="Y258" s="142"/>
      <c r="Z258" s="142"/>
      <c r="AA258" s="142"/>
      <c r="AB258" s="142"/>
      <c r="AC258" s="143"/>
      <c r="AD258" s="143"/>
      <c r="AE258" s="143"/>
      <c r="AF258" s="143"/>
      <c r="AG258" s="143"/>
      <c r="AH258" s="143"/>
      <c r="AI258" s="143"/>
      <c r="AJ258" s="143"/>
      <c r="AK258" s="143"/>
      <c r="AL258" s="143"/>
      <c r="AM258" s="143"/>
      <c r="AN258" s="143"/>
      <c r="AO258" s="143"/>
      <c r="AP258" s="143"/>
      <c r="AQ258" s="143"/>
    </row>
    <row r="259" spans="12:43" s="81" customFormat="1" x14ac:dyDescent="0.25">
      <c r="L259" s="142"/>
      <c r="M259" s="142"/>
      <c r="N259" s="142"/>
      <c r="O259" s="142"/>
      <c r="P259" s="142"/>
      <c r="Q259" s="142"/>
      <c r="R259" s="142"/>
      <c r="S259" s="142"/>
      <c r="T259" s="142"/>
      <c r="U259" s="142"/>
      <c r="V259" s="142"/>
      <c r="W259" s="142"/>
      <c r="X259" s="142"/>
      <c r="Y259" s="142"/>
      <c r="Z259" s="142"/>
      <c r="AA259" s="142"/>
      <c r="AB259" s="142"/>
      <c r="AC259" s="143"/>
      <c r="AD259" s="143"/>
      <c r="AE259" s="143"/>
      <c r="AF259" s="143"/>
      <c r="AG259" s="143"/>
      <c r="AH259" s="143"/>
      <c r="AI259" s="143"/>
      <c r="AJ259" s="143"/>
      <c r="AK259" s="143"/>
      <c r="AL259" s="143"/>
      <c r="AM259" s="143"/>
      <c r="AN259" s="143"/>
      <c r="AO259" s="143"/>
      <c r="AP259" s="143"/>
      <c r="AQ259" s="143"/>
    </row>
    <row r="260" spans="12:43" s="81" customFormat="1" x14ac:dyDescent="0.25">
      <c r="L260" s="142"/>
      <c r="M260" s="142"/>
      <c r="N260" s="142"/>
      <c r="O260" s="142"/>
      <c r="P260" s="142"/>
      <c r="Q260" s="142"/>
      <c r="R260" s="142"/>
      <c r="S260" s="142"/>
      <c r="T260" s="142"/>
      <c r="U260" s="142"/>
      <c r="V260" s="142"/>
      <c r="W260" s="142"/>
      <c r="X260" s="142"/>
      <c r="Y260" s="142"/>
      <c r="Z260" s="142"/>
      <c r="AA260" s="142"/>
      <c r="AB260" s="142"/>
      <c r="AC260" s="143"/>
      <c r="AD260" s="143"/>
      <c r="AE260" s="143"/>
      <c r="AF260" s="143"/>
      <c r="AG260" s="143"/>
      <c r="AH260" s="143"/>
      <c r="AI260" s="143"/>
      <c r="AJ260" s="143"/>
      <c r="AK260" s="143"/>
      <c r="AL260" s="143"/>
      <c r="AM260" s="143"/>
      <c r="AN260" s="143"/>
      <c r="AO260" s="143"/>
      <c r="AP260" s="143"/>
      <c r="AQ260" s="143"/>
    </row>
    <row r="261" spans="12:43" s="81" customFormat="1" x14ac:dyDescent="0.25">
      <c r="L261" s="142"/>
      <c r="M261" s="142"/>
      <c r="N261" s="142"/>
      <c r="O261" s="142"/>
      <c r="P261" s="142"/>
      <c r="Q261" s="142"/>
      <c r="R261" s="142"/>
      <c r="S261" s="142"/>
      <c r="T261" s="142"/>
      <c r="U261" s="142"/>
      <c r="V261" s="142"/>
      <c r="W261" s="142"/>
      <c r="X261" s="142"/>
      <c r="Y261" s="142"/>
      <c r="Z261" s="142"/>
      <c r="AA261" s="142"/>
      <c r="AB261" s="142"/>
      <c r="AC261" s="143"/>
      <c r="AD261" s="143"/>
      <c r="AE261" s="143"/>
      <c r="AF261" s="143"/>
      <c r="AG261" s="143"/>
      <c r="AH261" s="143"/>
      <c r="AI261" s="143"/>
      <c r="AJ261" s="143"/>
      <c r="AK261" s="143"/>
      <c r="AL261" s="143"/>
      <c r="AM261" s="143"/>
      <c r="AN261" s="143"/>
      <c r="AO261" s="143"/>
      <c r="AP261" s="143"/>
      <c r="AQ261" s="143"/>
    </row>
    <row r="262" spans="12:43" s="81" customFormat="1" x14ac:dyDescent="0.25">
      <c r="L262" s="142"/>
      <c r="M262" s="142"/>
      <c r="N262" s="142"/>
      <c r="O262" s="142"/>
      <c r="P262" s="142"/>
      <c r="Q262" s="142"/>
      <c r="R262" s="142"/>
      <c r="S262" s="142"/>
      <c r="T262" s="142"/>
      <c r="U262" s="142"/>
      <c r="V262" s="142"/>
      <c r="W262" s="142"/>
      <c r="X262" s="142"/>
      <c r="Y262" s="142"/>
      <c r="Z262" s="142"/>
      <c r="AA262" s="142"/>
      <c r="AB262" s="142"/>
      <c r="AC262" s="143"/>
      <c r="AD262" s="143"/>
      <c r="AE262" s="143"/>
      <c r="AF262" s="143"/>
      <c r="AG262" s="143"/>
      <c r="AH262" s="143"/>
      <c r="AI262" s="143"/>
      <c r="AJ262" s="143"/>
      <c r="AK262" s="143"/>
      <c r="AL262" s="143"/>
      <c r="AM262" s="143"/>
      <c r="AN262" s="143"/>
      <c r="AO262" s="143"/>
      <c r="AP262" s="143"/>
      <c r="AQ262" s="143"/>
    </row>
    <row r="263" spans="12:43" s="81" customFormat="1" x14ac:dyDescent="0.25">
      <c r="L263" s="142"/>
      <c r="M263" s="142"/>
      <c r="N263" s="142"/>
      <c r="O263" s="142"/>
      <c r="P263" s="142"/>
      <c r="Q263" s="142"/>
      <c r="R263" s="142"/>
      <c r="S263" s="142"/>
      <c r="T263" s="142"/>
      <c r="U263" s="142"/>
      <c r="V263" s="142"/>
      <c r="W263" s="142"/>
      <c r="X263" s="142"/>
      <c r="Y263" s="142"/>
      <c r="Z263" s="142"/>
      <c r="AA263" s="142"/>
      <c r="AB263" s="142"/>
      <c r="AC263" s="143"/>
      <c r="AD263" s="143"/>
      <c r="AE263" s="143"/>
      <c r="AF263" s="143"/>
      <c r="AG263" s="143"/>
      <c r="AH263" s="143"/>
      <c r="AI263" s="143"/>
      <c r="AJ263" s="143"/>
      <c r="AK263" s="143"/>
      <c r="AL263" s="143"/>
      <c r="AM263" s="143"/>
      <c r="AN263" s="143"/>
      <c r="AO263" s="143"/>
      <c r="AP263" s="143"/>
      <c r="AQ263" s="143"/>
    </row>
    <row r="264" spans="12:43" s="81" customFormat="1" x14ac:dyDescent="0.25">
      <c r="L264" s="142"/>
      <c r="M264" s="142"/>
      <c r="N264" s="142"/>
      <c r="O264" s="142"/>
      <c r="P264" s="142"/>
      <c r="Q264" s="142"/>
      <c r="R264" s="142"/>
      <c r="S264" s="142"/>
      <c r="T264" s="142"/>
      <c r="U264" s="142"/>
      <c r="V264" s="142"/>
      <c r="W264" s="142"/>
      <c r="X264" s="142"/>
      <c r="Y264" s="142"/>
      <c r="Z264" s="142"/>
      <c r="AA264" s="142"/>
      <c r="AB264" s="142"/>
      <c r="AC264" s="143"/>
      <c r="AD264" s="143"/>
      <c r="AE264" s="143"/>
      <c r="AF264" s="143"/>
      <c r="AG264" s="143"/>
      <c r="AH264" s="143"/>
      <c r="AI264" s="143"/>
      <c r="AJ264" s="143"/>
      <c r="AK264" s="143"/>
      <c r="AL264" s="143"/>
      <c r="AM264" s="143"/>
      <c r="AN264" s="143"/>
      <c r="AO264" s="143"/>
      <c r="AP264" s="143"/>
      <c r="AQ264" s="143"/>
    </row>
    <row r="265" spans="12:43" s="81" customFormat="1" x14ac:dyDescent="0.25">
      <c r="L265" s="142"/>
      <c r="M265" s="142"/>
      <c r="N265" s="142"/>
      <c r="O265" s="142"/>
      <c r="P265" s="142"/>
      <c r="Q265" s="142"/>
      <c r="R265" s="142"/>
      <c r="S265" s="142"/>
      <c r="T265" s="142"/>
      <c r="U265" s="142"/>
      <c r="V265" s="142"/>
      <c r="W265" s="142"/>
      <c r="X265" s="142"/>
      <c r="Y265" s="142"/>
      <c r="Z265" s="142"/>
      <c r="AA265" s="142"/>
      <c r="AB265" s="142"/>
      <c r="AC265" s="143"/>
      <c r="AD265" s="143"/>
      <c r="AE265" s="143"/>
      <c r="AF265" s="143"/>
      <c r="AG265" s="143"/>
      <c r="AH265" s="143"/>
      <c r="AI265" s="143"/>
      <c r="AJ265" s="143"/>
      <c r="AK265" s="143"/>
      <c r="AL265" s="143"/>
      <c r="AM265" s="143"/>
      <c r="AN265" s="143"/>
      <c r="AO265" s="143"/>
      <c r="AP265" s="143"/>
      <c r="AQ265" s="143"/>
    </row>
    <row r="266" spans="12:43" s="81" customFormat="1" x14ac:dyDescent="0.25">
      <c r="L266" s="142"/>
      <c r="M266" s="142"/>
      <c r="N266" s="142"/>
      <c r="O266" s="142"/>
      <c r="P266" s="142"/>
      <c r="Q266" s="142"/>
      <c r="R266" s="142"/>
      <c r="S266" s="142"/>
      <c r="T266" s="142"/>
      <c r="U266" s="142"/>
      <c r="V266" s="142"/>
      <c r="W266" s="142"/>
      <c r="X266" s="142"/>
      <c r="Y266" s="142"/>
      <c r="Z266" s="142"/>
      <c r="AA266" s="142"/>
      <c r="AB266" s="142"/>
      <c r="AC266" s="143"/>
      <c r="AD266" s="143"/>
      <c r="AE266" s="143"/>
      <c r="AF266" s="143"/>
      <c r="AG266" s="143"/>
      <c r="AH266" s="143"/>
      <c r="AI266" s="143"/>
      <c r="AJ266" s="143"/>
      <c r="AK266" s="143"/>
      <c r="AL266" s="143"/>
      <c r="AM266" s="143"/>
      <c r="AN266" s="143"/>
      <c r="AO266" s="143"/>
      <c r="AP266" s="143"/>
      <c r="AQ266" s="143"/>
    </row>
    <row r="267" spans="12:43" s="81" customFormat="1" x14ac:dyDescent="0.25">
      <c r="L267" s="142"/>
      <c r="M267" s="142"/>
      <c r="N267" s="142"/>
      <c r="O267" s="142"/>
      <c r="P267" s="142"/>
      <c r="Q267" s="142"/>
      <c r="R267" s="142"/>
      <c r="S267" s="142"/>
      <c r="T267" s="142"/>
      <c r="U267" s="142"/>
      <c r="V267" s="142"/>
      <c r="W267" s="142"/>
      <c r="X267" s="142"/>
      <c r="Y267" s="142"/>
      <c r="Z267" s="142"/>
      <c r="AA267" s="142"/>
      <c r="AB267" s="142"/>
      <c r="AC267" s="143"/>
      <c r="AD267" s="143"/>
      <c r="AE267" s="143"/>
      <c r="AF267" s="143"/>
      <c r="AG267" s="143"/>
      <c r="AH267" s="143"/>
      <c r="AI267" s="143"/>
      <c r="AJ267" s="143"/>
      <c r="AK267" s="143"/>
      <c r="AL267" s="143"/>
      <c r="AM267" s="143"/>
      <c r="AN267" s="143"/>
      <c r="AO267" s="143"/>
      <c r="AP267" s="143"/>
      <c r="AQ267" s="143"/>
    </row>
  </sheetData>
  <sheetProtection password="EABC" sheet="1" objects="1" scenarios="1" selectLockedCells="1" selectUnlockedCells="1"/>
  <protectedRanges>
    <protectedRange sqref="D108" name="Range12_2"/>
    <protectedRange sqref="C117:G121 G126:H133 F161:F162 G123 C123:E123 F109:F114 G109:G113 G134:G162 F134:F135 F139:F143 E148:E162 F150:F153 F155:F158 E125:G125 D109 C109:C114 E134:E136 D114 C139:D162 E139:E146 F145:F146 F148 C125:D136" name="Range13_2"/>
    <protectedRange sqref="G114" name="Range14_2"/>
    <protectedRange sqref="F123" name="Range15_2"/>
    <protectedRange sqref="F136" name="Range16_2"/>
    <protectedRange sqref="F144" name="Range17_2"/>
    <protectedRange sqref="F144" name="Range18_2"/>
    <protectedRange sqref="F149" name="Range19_2"/>
    <protectedRange sqref="F154" name="Range20_2"/>
    <protectedRange sqref="F159:F160" name="Range21_2"/>
    <protectedRange sqref="F126" name="Range13"/>
    <protectedRange sqref="G85 D85:F86 I85:I86 G86:H86" name="Range6"/>
    <protectedRange sqref="D104:D107 D66:D69" name="Range12"/>
    <protectedRange sqref="D110:D113" name="Range13_1"/>
    <protectedRange sqref="C137:F138" name="Range13_3"/>
    <protectedRange sqref="E147:F147" name="Range13_4"/>
  </protectedRanges>
  <mergeCells count="4">
    <mergeCell ref="I104:J104"/>
    <mergeCell ref="I66:J66"/>
    <mergeCell ref="L182:M182"/>
    <mergeCell ref="L181:M181"/>
  </mergeCells>
  <phoneticPr fontId="16" type="noConversion"/>
  <printOptions horizontalCentered="1"/>
  <pageMargins left="0.23622047244094491" right="0.15748031496062992" top="0.54" bottom="0.35433070866141736" header="0.31496062992125984" footer="0.15748031496062992"/>
  <pageSetup paperSize="9" scale="70" fitToHeight="3" orientation="portrait" horizontalDpi="4294967294" r:id="rId1"/>
  <headerFooter alignWithMargins="0">
    <oddFooter>&amp;R&amp;F
&amp;D</oddFooter>
  </headerFooter>
  <rowBreaks count="2" manualBreakCount="2">
    <brk id="97" min="1" max="10" man="1"/>
    <brk id="162" min="1"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67"/>
  <sheetViews>
    <sheetView zoomScale="75" zoomScaleNormal="75" workbookViewId="0">
      <pane ySplit="2" topLeftCell="A179" activePane="bottomLeft" state="frozen"/>
      <selection pane="bottomLeft" activeCell="E184" sqref="E184"/>
    </sheetView>
  </sheetViews>
  <sheetFormatPr defaultRowHeight="15" x14ac:dyDescent="0.25"/>
  <cols>
    <col min="1" max="1" width="0.85546875" style="81" customWidth="1"/>
    <col min="2" max="2" width="2.42578125" style="81" customWidth="1"/>
    <col min="3" max="3" width="30.28515625" customWidth="1"/>
    <col min="4" max="4" width="13.42578125" customWidth="1"/>
    <col min="5" max="5" width="14" customWidth="1"/>
    <col min="6" max="6" width="14.7109375" customWidth="1"/>
    <col min="7" max="7" width="14.28515625" customWidth="1"/>
    <col min="8" max="8" width="14.7109375" customWidth="1"/>
    <col min="9" max="9" width="15.5703125" customWidth="1"/>
    <col min="10" max="10" width="13.28515625" customWidth="1"/>
    <col min="11" max="11" width="2.28515625" customWidth="1"/>
    <col min="12" max="12" width="8" style="89" customWidth="1"/>
    <col min="13" max="13" width="13.28515625" style="89" customWidth="1"/>
    <col min="14" max="14" width="11.7109375" style="89" customWidth="1"/>
    <col min="15" max="15" width="12.42578125" style="89" customWidth="1"/>
    <col min="16" max="16" width="17.5703125" style="89" customWidth="1"/>
    <col min="17" max="17" width="12" style="89" customWidth="1"/>
    <col min="18" max="28" width="12" style="89" hidden="1" customWidth="1"/>
    <col min="29" max="30" width="12" style="81" hidden="1" customWidth="1"/>
    <col min="31" max="41" width="9.140625" style="81"/>
  </cols>
  <sheetData>
    <row r="1" spans="1:41" ht="15.75" x14ac:dyDescent="0.25">
      <c r="B1" s="83"/>
      <c r="C1" s="132"/>
      <c r="D1" s="110" t="s">
        <v>128</v>
      </c>
      <c r="E1" s="110" t="s">
        <v>131</v>
      </c>
      <c r="F1" s="110" t="s">
        <v>109</v>
      </c>
      <c r="G1" s="110" t="s">
        <v>230</v>
      </c>
      <c r="H1" s="110"/>
      <c r="I1" s="83"/>
      <c r="J1" s="92"/>
      <c r="K1" s="92"/>
    </row>
    <row r="2" spans="1:41" ht="15.75" x14ac:dyDescent="0.25">
      <c r="B2" s="212"/>
      <c r="C2" s="213" t="s">
        <v>129</v>
      </c>
      <c r="D2" s="214">
        <f>E218</f>
        <v>1737.75</v>
      </c>
      <c r="E2" s="214">
        <f>E220</f>
        <v>1562.2727272727273</v>
      </c>
      <c r="F2" s="215">
        <f>E221</f>
        <v>0.77443433283200291</v>
      </c>
      <c r="G2" s="216">
        <f>E222</f>
        <v>1.1254152722602273</v>
      </c>
      <c r="H2" s="217" t="s">
        <v>130</v>
      </c>
      <c r="I2" s="212"/>
      <c r="J2" s="218"/>
      <c r="K2" s="218"/>
    </row>
    <row r="3" spans="1:41" x14ac:dyDescent="0.25">
      <c r="B3" s="83"/>
      <c r="C3" s="133"/>
      <c r="D3" s="83"/>
      <c r="E3" s="83"/>
      <c r="F3" s="83"/>
      <c r="G3" s="83"/>
      <c r="H3" s="83"/>
      <c r="I3" s="83"/>
      <c r="J3" s="83"/>
      <c r="K3" s="83"/>
    </row>
    <row r="4" spans="1:41" ht="20.25" x14ac:dyDescent="0.3">
      <c r="B4" s="83"/>
      <c r="C4" s="134" t="s">
        <v>142</v>
      </c>
      <c r="D4" s="91"/>
      <c r="E4" s="83"/>
      <c r="G4" s="91"/>
      <c r="H4" s="91"/>
      <c r="I4" s="91"/>
      <c r="J4" s="91"/>
      <c r="K4" s="91"/>
    </row>
    <row r="5" spans="1:41" ht="20.25" x14ac:dyDescent="0.3">
      <c r="B5" s="83"/>
      <c r="D5" s="91"/>
      <c r="F5" s="122"/>
      <c r="G5" s="91"/>
      <c r="H5" s="91"/>
      <c r="I5" s="91"/>
      <c r="J5" s="91"/>
      <c r="K5" s="91"/>
    </row>
    <row r="6" spans="1:41" ht="18" x14ac:dyDescent="0.25">
      <c r="B6" s="83"/>
      <c r="C6" s="135" t="s">
        <v>0</v>
      </c>
      <c r="D6" s="91"/>
      <c r="E6" s="91"/>
      <c r="F6" s="91"/>
      <c r="G6" s="91"/>
      <c r="H6" s="91"/>
      <c r="I6" s="91"/>
      <c r="J6" s="91"/>
      <c r="K6" s="91"/>
    </row>
    <row r="7" spans="1:41" x14ac:dyDescent="0.25">
      <c r="B7" s="83"/>
      <c r="C7" s="136" t="s">
        <v>146</v>
      </c>
      <c r="D7" s="91"/>
      <c r="E7" s="91"/>
      <c r="F7" s="91"/>
      <c r="G7" s="91"/>
      <c r="H7" s="91"/>
      <c r="I7" s="91"/>
      <c r="J7" s="91"/>
      <c r="K7" s="91"/>
    </row>
    <row r="8" spans="1:41" x14ac:dyDescent="0.25">
      <c r="B8" s="83"/>
      <c r="C8" s="138" t="s">
        <v>111</v>
      </c>
      <c r="D8" s="91"/>
      <c r="E8" s="91"/>
      <c r="F8" s="91"/>
      <c r="G8" s="91"/>
      <c r="H8" s="91"/>
      <c r="I8" s="91"/>
      <c r="J8" s="91"/>
      <c r="K8" s="91"/>
    </row>
    <row r="9" spans="1:41" x14ac:dyDescent="0.25">
      <c r="B9" s="83"/>
      <c r="C9" s="138" t="s">
        <v>112</v>
      </c>
      <c r="D9" s="91"/>
      <c r="E9" s="91"/>
      <c r="F9" s="91"/>
      <c r="G9" s="91"/>
      <c r="H9" s="91"/>
      <c r="I9" s="91"/>
      <c r="J9" s="91"/>
      <c r="K9" s="91"/>
    </row>
    <row r="10" spans="1:41" x14ac:dyDescent="0.25">
      <c r="B10" s="83"/>
      <c r="C10" s="138" t="s">
        <v>193</v>
      </c>
      <c r="D10" s="91"/>
      <c r="E10" s="91"/>
      <c r="F10" s="91"/>
      <c r="G10" s="91"/>
      <c r="H10" s="91"/>
      <c r="I10" s="91"/>
      <c r="J10" s="91"/>
      <c r="K10" s="91"/>
    </row>
    <row r="11" spans="1:41" x14ac:dyDescent="0.25">
      <c r="B11" s="83"/>
      <c r="C11" s="138" t="s">
        <v>113</v>
      </c>
      <c r="D11" s="91"/>
      <c r="E11" s="91"/>
      <c r="F11" s="91"/>
      <c r="G11" s="91"/>
      <c r="H11" s="91"/>
      <c r="I11" s="91"/>
      <c r="J11" s="91"/>
      <c r="K11" s="91"/>
    </row>
    <row r="12" spans="1:41" s="62" customFormat="1" x14ac:dyDescent="0.25">
      <c r="A12" s="88"/>
      <c r="B12" s="113"/>
      <c r="C12" s="138" t="s">
        <v>114</v>
      </c>
      <c r="D12" s="91"/>
      <c r="E12" s="91"/>
      <c r="F12" s="91"/>
      <c r="G12" s="91"/>
      <c r="H12" s="91"/>
      <c r="I12" s="91"/>
      <c r="J12" s="91"/>
      <c r="K12" s="91"/>
      <c r="L12" s="89"/>
      <c r="M12" s="89"/>
      <c r="N12" s="89"/>
      <c r="O12" s="89"/>
      <c r="P12" s="89"/>
      <c r="Q12" s="89"/>
      <c r="R12" s="89"/>
      <c r="S12" s="89"/>
      <c r="T12" s="89"/>
      <c r="U12" s="89"/>
      <c r="V12" s="89"/>
      <c r="W12" s="89"/>
      <c r="X12" s="89"/>
      <c r="Y12" s="89"/>
      <c r="Z12" s="89"/>
      <c r="AA12" s="89"/>
      <c r="AB12" s="89"/>
      <c r="AC12" s="88"/>
      <c r="AD12" s="88"/>
      <c r="AE12" s="88"/>
      <c r="AF12" s="88"/>
      <c r="AG12" s="88"/>
      <c r="AH12" s="88"/>
      <c r="AI12" s="88"/>
      <c r="AJ12" s="88"/>
      <c r="AK12" s="88"/>
      <c r="AL12" s="88"/>
      <c r="AM12" s="88"/>
      <c r="AN12" s="88"/>
      <c r="AO12" s="88"/>
    </row>
    <row r="13" spans="1:41" s="62" customFormat="1" x14ac:dyDescent="0.25">
      <c r="A13" s="88"/>
      <c r="B13" s="113"/>
      <c r="C13" s="137"/>
      <c r="D13" s="91"/>
      <c r="E13" s="91"/>
      <c r="F13" s="91"/>
      <c r="G13" s="91"/>
      <c r="H13" s="91"/>
      <c r="I13" s="91"/>
      <c r="J13" s="91"/>
      <c r="K13" s="91"/>
      <c r="L13" s="89"/>
      <c r="M13" s="89"/>
      <c r="N13" s="89"/>
      <c r="O13" s="89"/>
      <c r="P13" s="89"/>
      <c r="Q13" s="89"/>
      <c r="R13" s="89"/>
      <c r="S13" s="89"/>
      <c r="T13" s="89"/>
      <c r="U13" s="89"/>
      <c r="V13" s="89"/>
      <c r="W13" s="89"/>
      <c r="X13" s="89"/>
      <c r="Y13" s="89"/>
      <c r="Z13" s="89"/>
      <c r="AA13" s="89"/>
      <c r="AB13" s="89"/>
      <c r="AC13" s="88"/>
      <c r="AD13" s="88"/>
      <c r="AE13" s="88"/>
      <c r="AF13" s="88"/>
      <c r="AG13" s="88"/>
      <c r="AH13" s="88"/>
      <c r="AI13" s="88"/>
      <c r="AJ13" s="88"/>
      <c r="AK13" s="88"/>
      <c r="AL13" s="88"/>
      <c r="AM13" s="88"/>
      <c r="AN13" s="88"/>
      <c r="AO13" s="88"/>
    </row>
    <row r="14" spans="1:41" x14ac:dyDescent="0.25">
      <c r="B14" s="83"/>
      <c r="C14" s="136" t="s">
        <v>1</v>
      </c>
      <c r="D14" s="91"/>
      <c r="E14" s="91"/>
      <c r="F14" s="91"/>
      <c r="G14" s="91"/>
      <c r="H14" s="91"/>
      <c r="I14" s="91"/>
      <c r="J14" s="91"/>
      <c r="K14" s="91"/>
    </row>
    <row r="15" spans="1:41" x14ac:dyDescent="0.25">
      <c r="B15" s="83"/>
      <c r="C15" s="138" t="s">
        <v>144</v>
      </c>
      <c r="D15" s="91"/>
      <c r="E15" s="91"/>
      <c r="F15" s="91"/>
      <c r="G15" s="91"/>
      <c r="H15" s="91"/>
      <c r="I15" s="91"/>
      <c r="J15" s="91"/>
      <c r="K15" s="91"/>
    </row>
    <row r="16" spans="1:41" x14ac:dyDescent="0.25">
      <c r="B16" s="83"/>
      <c r="C16" s="138" t="s">
        <v>145</v>
      </c>
      <c r="D16" s="91"/>
      <c r="E16" s="91"/>
      <c r="F16" s="91"/>
      <c r="G16" s="91"/>
      <c r="H16" s="91"/>
      <c r="I16" s="91"/>
      <c r="J16" s="91"/>
      <c r="K16" s="91"/>
    </row>
    <row r="17" spans="2:11" x14ac:dyDescent="0.25">
      <c r="B17" s="83"/>
      <c r="D17" s="91"/>
      <c r="E17" s="91"/>
      <c r="F17" s="91"/>
      <c r="G17" s="91"/>
      <c r="H17" s="91"/>
      <c r="I17" s="91"/>
      <c r="J17" s="91"/>
      <c r="K17" s="91"/>
    </row>
    <row r="18" spans="2:11" ht="20.25" x14ac:dyDescent="0.3">
      <c r="B18" s="83"/>
      <c r="C18" s="139" t="s">
        <v>115</v>
      </c>
      <c r="D18" s="91"/>
      <c r="E18" s="91"/>
      <c r="F18" s="91"/>
      <c r="G18" s="91"/>
      <c r="H18" s="91"/>
      <c r="I18" s="91"/>
      <c r="J18" s="91"/>
      <c r="K18" s="91"/>
    </row>
    <row r="19" spans="2:11" x14ac:dyDescent="0.25">
      <c r="B19" s="83"/>
      <c r="C19" s="136" t="s">
        <v>116</v>
      </c>
      <c r="D19" s="91"/>
      <c r="E19" s="91"/>
      <c r="F19" s="91"/>
      <c r="G19" s="91"/>
      <c r="H19" s="91"/>
      <c r="I19" s="91"/>
      <c r="J19" s="91"/>
      <c r="K19" s="91"/>
    </row>
    <row r="20" spans="2:11" ht="12.75" customHeight="1" x14ac:dyDescent="0.25">
      <c r="B20" s="83"/>
      <c r="C20" s="137" t="s">
        <v>196</v>
      </c>
      <c r="D20" s="91"/>
      <c r="E20" s="91"/>
      <c r="F20" s="91"/>
      <c r="G20" s="91"/>
      <c r="H20" s="91"/>
      <c r="I20" s="91"/>
      <c r="J20" s="91"/>
      <c r="K20" s="91"/>
    </row>
    <row r="21" spans="2:11" ht="12.75" customHeight="1" x14ac:dyDescent="0.25">
      <c r="B21" s="83"/>
      <c r="C21" s="138" t="s">
        <v>197</v>
      </c>
      <c r="D21" s="91"/>
      <c r="E21" s="91"/>
      <c r="F21" s="91"/>
      <c r="G21" s="91"/>
      <c r="H21" s="91"/>
      <c r="I21" s="91"/>
      <c r="J21" s="91"/>
      <c r="K21" s="91"/>
    </row>
    <row r="22" spans="2:11" x14ac:dyDescent="0.25">
      <c r="B22" s="83"/>
      <c r="C22" s="136" t="s">
        <v>2</v>
      </c>
      <c r="D22" s="91"/>
      <c r="E22" s="91"/>
      <c r="F22" s="91"/>
      <c r="G22" s="91"/>
      <c r="H22" s="91"/>
      <c r="I22" s="91"/>
      <c r="J22" s="91"/>
      <c r="K22" s="91"/>
    </row>
    <row r="23" spans="2:11" x14ac:dyDescent="0.25">
      <c r="B23" s="83"/>
      <c r="C23" s="137" t="s">
        <v>143</v>
      </c>
      <c r="D23" s="91"/>
      <c r="E23" s="91"/>
      <c r="F23" s="91"/>
      <c r="G23" s="91"/>
      <c r="H23" s="91"/>
      <c r="I23" s="91"/>
      <c r="J23" s="91"/>
      <c r="K23" s="91"/>
    </row>
    <row r="24" spans="2:11" x14ac:dyDescent="0.25">
      <c r="B24" s="83"/>
      <c r="C24" s="137" t="s">
        <v>198</v>
      </c>
      <c r="D24" s="91"/>
      <c r="E24" s="91"/>
      <c r="F24" s="91"/>
      <c r="G24" s="91"/>
      <c r="H24" s="91"/>
      <c r="I24" s="91"/>
      <c r="J24" s="91"/>
      <c r="K24" s="91"/>
    </row>
    <row r="25" spans="2:11" x14ac:dyDescent="0.25">
      <c r="B25" s="83"/>
      <c r="C25" s="137"/>
      <c r="D25" s="91"/>
      <c r="E25" s="91"/>
      <c r="F25" s="91"/>
      <c r="G25" s="91"/>
      <c r="H25" s="91"/>
      <c r="I25" s="91"/>
      <c r="J25" s="91"/>
      <c r="K25" s="91"/>
    </row>
    <row r="26" spans="2:11" x14ac:dyDescent="0.25">
      <c r="B26" s="83"/>
      <c r="C26" s="136" t="s">
        <v>3</v>
      </c>
      <c r="D26" s="91"/>
      <c r="E26" s="91"/>
      <c r="F26" s="91"/>
      <c r="G26" s="91"/>
      <c r="H26" s="91"/>
      <c r="I26" s="91"/>
      <c r="J26" s="91"/>
      <c r="K26" s="91"/>
    </row>
    <row r="27" spans="2:11" x14ac:dyDescent="0.25">
      <c r="B27" s="83"/>
      <c r="C27" s="137" t="s">
        <v>4</v>
      </c>
      <c r="D27" s="91"/>
      <c r="E27" s="91"/>
      <c r="F27" s="91"/>
      <c r="G27" s="91"/>
      <c r="H27" s="91"/>
      <c r="I27" s="91"/>
      <c r="J27" s="91"/>
      <c r="K27" s="91"/>
    </row>
    <row r="28" spans="2:11" x14ac:dyDescent="0.25">
      <c r="B28" s="83"/>
      <c r="C28" s="140" t="s">
        <v>169</v>
      </c>
      <c r="D28" s="91"/>
      <c r="E28" s="91"/>
      <c r="F28" s="91"/>
      <c r="G28" s="91"/>
      <c r="H28" s="91"/>
      <c r="I28" s="91"/>
      <c r="J28" s="91"/>
      <c r="K28" s="91"/>
    </row>
    <row r="29" spans="2:11" x14ac:dyDescent="0.25">
      <c r="B29" s="83"/>
      <c r="C29" s="138" t="s">
        <v>147</v>
      </c>
      <c r="D29" s="91"/>
      <c r="E29" s="91"/>
      <c r="F29" s="91"/>
      <c r="G29" s="91"/>
      <c r="H29" s="91"/>
      <c r="I29" s="91"/>
      <c r="J29" s="91"/>
      <c r="K29" s="91"/>
    </row>
    <row r="30" spans="2:11" x14ac:dyDescent="0.25">
      <c r="B30" s="83"/>
      <c r="C30" s="140" t="s">
        <v>164</v>
      </c>
      <c r="D30" s="91"/>
      <c r="E30" s="91"/>
      <c r="F30" s="91"/>
      <c r="G30" s="91"/>
      <c r="H30" s="91"/>
      <c r="I30" s="91"/>
      <c r="J30" s="91"/>
      <c r="K30" s="91"/>
    </row>
    <row r="31" spans="2:11" x14ac:dyDescent="0.25">
      <c r="B31" s="83"/>
      <c r="C31" s="137"/>
      <c r="D31" s="91"/>
      <c r="E31" s="91"/>
      <c r="F31" s="91"/>
      <c r="G31" s="91"/>
      <c r="H31" s="91"/>
      <c r="I31" s="91"/>
      <c r="J31" s="91"/>
      <c r="K31" s="91"/>
    </row>
    <row r="32" spans="2:11" x14ac:dyDescent="0.25">
      <c r="B32" s="83"/>
      <c r="C32" s="136" t="s">
        <v>151</v>
      </c>
      <c r="D32" s="91"/>
      <c r="E32" s="91"/>
      <c r="F32" s="91"/>
      <c r="G32" s="91"/>
      <c r="H32" s="91"/>
      <c r="I32" s="91"/>
      <c r="J32" s="91"/>
      <c r="K32" s="91"/>
    </row>
    <row r="33" spans="2:11" x14ac:dyDescent="0.25">
      <c r="B33" s="83"/>
      <c r="C33" s="137" t="s">
        <v>148</v>
      </c>
      <c r="D33" s="91"/>
      <c r="E33" s="91"/>
      <c r="F33" s="91"/>
      <c r="G33" s="91"/>
      <c r="H33" s="91"/>
      <c r="I33" s="91"/>
      <c r="J33" s="91"/>
      <c r="K33" s="91"/>
    </row>
    <row r="34" spans="2:11" x14ac:dyDescent="0.25">
      <c r="B34" s="83"/>
      <c r="C34" s="137" t="s">
        <v>149</v>
      </c>
      <c r="D34" s="91"/>
      <c r="E34" s="91"/>
      <c r="F34" s="91"/>
      <c r="G34" s="91"/>
      <c r="H34" s="91"/>
      <c r="I34" s="91"/>
      <c r="J34" s="91"/>
      <c r="K34" s="91"/>
    </row>
    <row r="35" spans="2:11" x14ac:dyDescent="0.25">
      <c r="B35" s="83"/>
      <c r="C35" s="137" t="s">
        <v>150</v>
      </c>
      <c r="D35" s="91"/>
      <c r="E35" s="91"/>
      <c r="F35" s="91"/>
      <c r="G35" s="91"/>
      <c r="H35" s="91"/>
      <c r="I35" s="91"/>
      <c r="J35" s="91"/>
      <c r="K35" s="91"/>
    </row>
    <row r="36" spans="2:11" x14ac:dyDescent="0.25">
      <c r="B36" s="83"/>
      <c r="C36" s="137" t="s">
        <v>5</v>
      </c>
      <c r="D36" s="91"/>
      <c r="E36" s="91"/>
      <c r="F36" s="91"/>
      <c r="G36" s="91"/>
      <c r="H36" s="91"/>
      <c r="I36" s="91"/>
      <c r="J36" s="91"/>
      <c r="K36" s="91"/>
    </row>
    <row r="37" spans="2:11" x14ac:dyDescent="0.25">
      <c r="B37" s="83"/>
      <c r="C37" s="137"/>
      <c r="D37" s="91"/>
      <c r="E37" s="91"/>
      <c r="F37" s="91"/>
      <c r="G37" s="91"/>
      <c r="H37" s="91"/>
      <c r="I37" s="91"/>
      <c r="J37" s="91"/>
      <c r="K37" s="91"/>
    </row>
    <row r="38" spans="2:11" x14ac:dyDescent="0.25">
      <c r="B38" s="83"/>
      <c r="C38" s="137" t="s">
        <v>217</v>
      </c>
      <c r="D38" s="91"/>
      <c r="E38" s="91"/>
      <c r="F38" s="91"/>
      <c r="G38" s="91"/>
      <c r="H38" s="91"/>
      <c r="I38" s="91"/>
      <c r="J38" s="91"/>
      <c r="K38" s="91"/>
    </row>
    <row r="39" spans="2:11" x14ac:dyDescent="0.25">
      <c r="B39" s="83"/>
      <c r="C39" s="137" t="s">
        <v>218</v>
      </c>
      <c r="D39" s="91"/>
      <c r="E39" s="91"/>
      <c r="F39" s="91"/>
      <c r="G39" s="91"/>
      <c r="H39" s="91"/>
      <c r="I39" s="91"/>
      <c r="J39" s="91"/>
      <c r="K39" s="91"/>
    </row>
    <row r="40" spans="2:11" x14ac:dyDescent="0.25">
      <c r="B40" s="83"/>
      <c r="C40" s="137"/>
      <c r="D40" s="91"/>
      <c r="E40" s="91"/>
      <c r="F40" s="91"/>
      <c r="G40" s="91"/>
      <c r="H40" s="91"/>
      <c r="I40" s="91"/>
      <c r="J40" s="91"/>
      <c r="K40" s="91"/>
    </row>
    <row r="41" spans="2:11" x14ac:dyDescent="0.25">
      <c r="B41" s="83"/>
      <c r="C41" s="207" t="s">
        <v>172</v>
      </c>
      <c r="D41" s="208" t="s">
        <v>173</v>
      </c>
      <c r="E41" s="209"/>
      <c r="F41" s="91"/>
      <c r="G41" s="91"/>
      <c r="H41" s="91"/>
      <c r="I41" s="91"/>
      <c r="J41" s="91"/>
      <c r="K41" s="91"/>
    </row>
    <row r="42" spans="2:11" x14ac:dyDescent="0.25">
      <c r="B42" s="83"/>
      <c r="C42" s="208"/>
      <c r="D42" s="208" t="s">
        <v>174</v>
      </c>
      <c r="E42" s="209"/>
      <c r="F42" s="91"/>
      <c r="G42" s="91"/>
      <c r="H42" s="91"/>
      <c r="I42" s="91"/>
      <c r="J42" s="91"/>
      <c r="K42" s="91"/>
    </row>
    <row r="43" spans="2:11" x14ac:dyDescent="0.25">
      <c r="B43" s="83"/>
      <c r="C43" s="137"/>
      <c r="D43" s="137"/>
      <c r="E43" s="206"/>
      <c r="F43" s="91"/>
      <c r="G43" s="91"/>
      <c r="H43" s="91"/>
      <c r="I43" s="91"/>
      <c r="J43" s="91"/>
      <c r="K43" s="91"/>
    </row>
    <row r="44" spans="2:11" x14ac:dyDescent="0.25">
      <c r="B44" s="83"/>
      <c r="C44" s="207" t="s">
        <v>175</v>
      </c>
      <c r="D44" s="208" t="s">
        <v>176</v>
      </c>
      <c r="E44" s="209"/>
      <c r="F44" s="91"/>
      <c r="G44" s="91"/>
      <c r="H44" s="91"/>
      <c r="I44" s="91"/>
      <c r="J44" s="91"/>
      <c r="K44" s="91"/>
    </row>
    <row r="45" spans="2:11" x14ac:dyDescent="0.25">
      <c r="B45" s="83"/>
      <c r="C45" s="208"/>
      <c r="D45" s="208" t="s">
        <v>190</v>
      </c>
      <c r="E45" s="209"/>
      <c r="F45" s="91"/>
      <c r="G45" s="91"/>
      <c r="H45" s="91"/>
      <c r="I45" s="91"/>
      <c r="J45" s="91"/>
      <c r="K45" s="91"/>
    </row>
    <row r="46" spans="2:11" x14ac:dyDescent="0.25">
      <c r="B46" s="83"/>
      <c r="C46" s="208"/>
      <c r="D46" s="208"/>
      <c r="E46" s="209"/>
      <c r="F46" s="91"/>
      <c r="G46" s="91"/>
      <c r="H46" s="91"/>
      <c r="I46" s="91"/>
      <c r="J46" s="91"/>
      <c r="K46" s="91"/>
    </row>
    <row r="47" spans="2:11" x14ac:dyDescent="0.25">
      <c r="B47" s="83"/>
      <c r="C47" s="207" t="s">
        <v>181</v>
      </c>
      <c r="D47" s="208" t="s">
        <v>191</v>
      </c>
      <c r="E47" s="209"/>
      <c r="F47" s="219"/>
      <c r="G47" s="219"/>
      <c r="H47" s="220"/>
      <c r="I47" s="221"/>
      <c r="J47" s="222"/>
      <c r="K47" s="91"/>
    </row>
    <row r="48" spans="2:11" x14ac:dyDescent="0.25">
      <c r="B48" s="83"/>
      <c r="C48" s="208"/>
      <c r="D48" s="208" t="s">
        <v>182</v>
      </c>
      <c r="E48" s="209"/>
      <c r="F48" s="219"/>
      <c r="G48" s="219"/>
      <c r="H48" s="220"/>
      <c r="I48" s="221"/>
      <c r="J48" s="222"/>
      <c r="K48" s="91"/>
    </row>
    <row r="49" spans="2:11" x14ac:dyDescent="0.25">
      <c r="B49" s="83"/>
      <c r="C49" s="208"/>
      <c r="D49" s="208" t="s">
        <v>183</v>
      </c>
      <c r="E49" s="209"/>
      <c r="F49" s="219"/>
      <c r="G49" s="219"/>
      <c r="H49" s="220"/>
      <c r="I49" s="221"/>
      <c r="J49" s="222"/>
      <c r="K49" s="91"/>
    </row>
    <row r="50" spans="2:11" x14ac:dyDescent="0.25">
      <c r="B50" s="83"/>
      <c r="C50" s="208"/>
      <c r="D50" s="208" t="s">
        <v>184</v>
      </c>
      <c r="E50" s="209"/>
      <c r="F50" s="219"/>
      <c r="G50" s="219"/>
      <c r="H50" s="220"/>
      <c r="I50" s="221"/>
      <c r="J50" s="222"/>
      <c r="K50" s="91"/>
    </row>
    <row r="51" spans="2:11" x14ac:dyDescent="0.25">
      <c r="B51" s="83"/>
      <c r="C51" s="208"/>
      <c r="D51" s="208"/>
      <c r="E51" s="209"/>
      <c r="F51" s="219"/>
      <c r="G51" s="219"/>
      <c r="H51" s="220"/>
      <c r="I51" s="221"/>
      <c r="J51" s="222"/>
      <c r="K51" s="91"/>
    </row>
    <row r="52" spans="2:11" x14ac:dyDescent="0.25">
      <c r="B52" s="83"/>
      <c r="C52" s="207" t="s">
        <v>185</v>
      </c>
      <c r="D52" s="208"/>
      <c r="E52" s="209"/>
      <c r="F52" s="219"/>
      <c r="G52" s="219"/>
      <c r="H52" s="220"/>
      <c r="I52" s="221"/>
      <c r="J52" s="222"/>
      <c r="K52" s="91"/>
    </row>
    <row r="53" spans="2:11" x14ac:dyDescent="0.25">
      <c r="B53" s="83"/>
      <c r="C53" s="208"/>
      <c r="D53" s="208" t="s">
        <v>192</v>
      </c>
      <c r="E53" s="209"/>
      <c r="F53" s="219"/>
      <c r="G53" s="219"/>
      <c r="H53" s="220"/>
      <c r="I53" s="221"/>
      <c r="J53" s="222"/>
      <c r="K53" s="91"/>
    </row>
    <row r="54" spans="2:11" x14ac:dyDescent="0.25">
      <c r="B54" s="83"/>
      <c r="C54" s="208"/>
      <c r="D54" s="208" t="s">
        <v>186</v>
      </c>
      <c r="E54" s="209"/>
      <c r="F54" s="219"/>
      <c r="G54" s="219"/>
      <c r="H54" s="220"/>
      <c r="I54" s="221"/>
      <c r="J54" s="222"/>
      <c r="K54" s="91"/>
    </row>
    <row r="55" spans="2:11" x14ac:dyDescent="0.25">
      <c r="B55" s="83"/>
      <c r="C55" s="208"/>
      <c r="D55" s="208" t="s">
        <v>187</v>
      </c>
      <c r="E55" s="209"/>
      <c r="F55" s="219"/>
      <c r="G55" s="219"/>
      <c r="H55" s="220"/>
      <c r="I55" s="221"/>
      <c r="J55" s="222"/>
      <c r="K55" s="91"/>
    </row>
    <row r="56" spans="2:11" x14ac:dyDescent="0.25">
      <c r="B56" s="83"/>
      <c r="C56" s="208"/>
      <c r="D56" s="208" t="s">
        <v>188</v>
      </c>
      <c r="E56" s="209"/>
      <c r="F56" s="219"/>
      <c r="G56" s="219"/>
      <c r="H56" s="220"/>
      <c r="I56" s="221"/>
      <c r="J56" s="222"/>
      <c r="K56" s="91"/>
    </row>
    <row r="57" spans="2:11" x14ac:dyDescent="0.25">
      <c r="B57" s="83"/>
      <c r="C57" s="208"/>
      <c r="D57" s="208" t="s">
        <v>189</v>
      </c>
      <c r="E57" s="209"/>
      <c r="F57" s="219"/>
      <c r="G57" s="219"/>
      <c r="H57" s="220"/>
      <c r="I57" s="221"/>
      <c r="J57" s="222"/>
      <c r="K57" s="91"/>
    </row>
    <row r="58" spans="2:11" x14ac:dyDescent="0.25">
      <c r="B58" s="83"/>
      <c r="C58" s="208"/>
      <c r="D58" s="208"/>
      <c r="E58" s="209"/>
      <c r="F58" s="91"/>
      <c r="G58" s="91"/>
      <c r="H58" s="91"/>
      <c r="I58" s="91"/>
      <c r="J58" s="91"/>
      <c r="K58" s="91"/>
    </row>
    <row r="59" spans="2:11" x14ac:dyDescent="0.25">
      <c r="B59" s="83"/>
      <c r="D59" s="91"/>
      <c r="E59" s="91"/>
      <c r="F59" s="91"/>
      <c r="G59" s="91"/>
      <c r="H59" s="91"/>
      <c r="I59" s="91"/>
      <c r="J59" s="91"/>
      <c r="K59" s="91"/>
    </row>
    <row r="60" spans="2:11" x14ac:dyDescent="0.25">
      <c r="B60" s="83"/>
      <c r="C60" s="91"/>
      <c r="D60" s="91"/>
      <c r="E60" s="91"/>
      <c r="F60" s="91"/>
      <c r="G60" s="91"/>
      <c r="H60" s="91"/>
      <c r="I60" s="91"/>
      <c r="J60" s="91"/>
      <c r="K60" s="91"/>
    </row>
    <row r="61" spans="2:11" ht="20.25" x14ac:dyDescent="0.3">
      <c r="B61" s="82"/>
      <c r="C61" s="92"/>
      <c r="D61" s="92"/>
      <c r="E61" s="92"/>
      <c r="F61" s="122" t="s">
        <v>6</v>
      </c>
      <c r="G61" s="122"/>
      <c r="H61" s="92"/>
      <c r="I61" s="92"/>
      <c r="J61" s="92"/>
      <c r="K61" s="92"/>
    </row>
    <row r="62" spans="2:11" ht="15.75" x14ac:dyDescent="0.25">
      <c r="B62" s="82"/>
      <c r="C62" s="92"/>
      <c r="D62" s="92"/>
      <c r="E62" s="92"/>
      <c r="F62" s="123"/>
      <c r="G62" s="123"/>
      <c r="H62" s="92"/>
      <c r="I62" s="92"/>
      <c r="J62" s="92"/>
      <c r="K62" s="92"/>
    </row>
    <row r="63" spans="2:11" ht="18" x14ac:dyDescent="0.25">
      <c r="B63" s="82"/>
      <c r="C63" s="92"/>
      <c r="D63" s="92"/>
      <c r="E63" s="92"/>
      <c r="F63" s="124" t="s">
        <v>7</v>
      </c>
      <c r="G63" s="124"/>
      <c r="H63" s="92"/>
      <c r="I63" s="92"/>
      <c r="J63" s="92"/>
      <c r="K63" s="92"/>
    </row>
    <row r="64" spans="2:11" ht="18" x14ac:dyDescent="0.25">
      <c r="B64" s="83"/>
      <c r="C64" s="92"/>
      <c r="D64" s="92"/>
      <c r="E64" s="92"/>
      <c r="F64" s="124"/>
      <c r="G64" s="124"/>
      <c r="H64" s="92"/>
      <c r="I64" s="92"/>
      <c r="J64" s="92"/>
      <c r="K64" s="92"/>
    </row>
    <row r="65" spans="2:11" ht="15.75" x14ac:dyDescent="0.25">
      <c r="B65" s="82"/>
      <c r="C65" s="1"/>
      <c r="D65" s="1"/>
      <c r="E65" s="1"/>
      <c r="F65" s="2"/>
      <c r="G65" s="2"/>
      <c r="H65" s="1"/>
      <c r="I65" s="1"/>
      <c r="J65" s="1"/>
      <c r="K65" s="1"/>
    </row>
    <row r="66" spans="2:11" ht="15.75" x14ac:dyDescent="0.25">
      <c r="B66" s="82"/>
      <c r="C66" s="1" t="s">
        <v>8</v>
      </c>
      <c r="D66" s="189"/>
      <c r="E66" s="154"/>
      <c r="F66" s="154"/>
      <c r="G66" s="155"/>
      <c r="H66" s="184" t="s">
        <v>9</v>
      </c>
      <c r="I66" s="340">
        <f ca="1">NOW()</f>
        <v>41283.403063773148</v>
      </c>
      <c r="J66" s="341"/>
      <c r="K66" s="1"/>
    </row>
    <row r="67" spans="2:11" ht="15.75" x14ac:dyDescent="0.25">
      <c r="B67" s="82"/>
      <c r="C67" s="1" t="s">
        <v>10</v>
      </c>
      <c r="D67" s="189"/>
      <c r="E67" s="154"/>
      <c r="F67" s="154"/>
      <c r="G67" s="155"/>
      <c r="H67" s="5"/>
      <c r="I67" s="6"/>
      <c r="J67" s="1"/>
      <c r="K67" s="1"/>
    </row>
    <row r="68" spans="2:11" ht="15.75" x14ac:dyDescent="0.25">
      <c r="B68" s="82"/>
      <c r="C68" s="1" t="s">
        <v>11</v>
      </c>
      <c r="D68" s="189"/>
      <c r="E68" s="154"/>
      <c r="F68" s="154"/>
      <c r="G68" s="155"/>
      <c r="H68" s="5"/>
      <c r="I68" s="6"/>
      <c r="J68" s="1"/>
      <c r="K68" s="1"/>
    </row>
    <row r="69" spans="2:11" ht="15.75" x14ac:dyDescent="0.25">
      <c r="B69" s="82"/>
      <c r="C69" s="1" t="s">
        <v>12</v>
      </c>
      <c r="D69" s="189"/>
      <c r="E69" s="154"/>
      <c r="F69" s="154"/>
      <c r="G69" s="155"/>
      <c r="H69" s="5"/>
      <c r="I69" s="5"/>
      <c r="J69" s="5"/>
      <c r="K69" s="5"/>
    </row>
    <row r="70" spans="2:11" ht="15.75" x14ac:dyDescent="0.25">
      <c r="B70" s="82"/>
      <c r="C70" s="160"/>
      <c r="D70" s="164"/>
      <c r="E70" s="165"/>
      <c r="F70" s="166"/>
      <c r="G70" s="166"/>
      <c r="H70" s="166"/>
      <c r="I70" s="166"/>
      <c r="J70" s="166"/>
      <c r="K70" s="166"/>
    </row>
    <row r="71" spans="2:11" ht="15.75" x14ac:dyDescent="0.25">
      <c r="B71" s="82"/>
      <c r="C71" s="160"/>
      <c r="D71" s="160"/>
      <c r="E71" s="160"/>
      <c r="F71" s="166"/>
      <c r="G71" s="166"/>
      <c r="H71" s="166"/>
      <c r="I71" s="166"/>
      <c r="J71" s="166"/>
      <c r="K71" s="166"/>
    </row>
    <row r="72" spans="2:11" ht="15.75" x14ac:dyDescent="0.25">
      <c r="B72" s="82"/>
      <c r="C72" s="1" t="s">
        <v>15</v>
      </c>
      <c r="D72" s="12"/>
      <c r="E72" s="253"/>
      <c r="F72" s="5" t="s">
        <v>13</v>
      </c>
      <c r="G72" s="8"/>
      <c r="H72" s="9"/>
      <c r="I72" s="10"/>
      <c r="J72" s="82"/>
      <c r="K72" s="82"/>
    </row>
    <row r="73" spans="2:11" ht="15.75" x14ac:dyDescent="0.25">
      <c r="B73" s="82"/>
      <c r="C73" s="1"/>
      <c r="D73" s="12"/>
      <c r="E73" s="160"/>
      <c r="F73" s="160"/>
      <c r="G73" s="254"/>
      <c r="H73" s="160"/>
      <c r="I73" s="160"/>
      <c r="J73" s="162"/>
      <c r="K73" s="162"/>
    </row>
    <row r="74" spans="2:11" ht="15.75" x14ac:dyDescent="0.25">
      <c r="B74" s="82"/>
      <c r="C74" s="1"/>
      <c r="D74" s="15" t="s">
        <v>16</v>
      </c>
      <c r="E74" s="160"/>
      <c r="F74" s="160"/>
      <c r="G74" s="160"/>
      <c r="H74" s="160"/>
      <c r="I74" s="160"/>
      <c r="J74" s="161"/>
      <c r="K74" s="161"/>
    </row>
    <row r="75" spans="2:11" ht="15.75" x14ac:dyDescent="0.25">
      <c r="B75" s="82"/>
      <c r="C75" s="1" t="s">
        <v>17</v>
      </c>
      <c r="D75" s="232"/>
      <c r="E75" s="160"/>
      <c r="F75" s="160"/>
      <c r="G75" s="160"/>
      <c r="H75" s="160"/>
      <c r="I75" s="160"/>
      <c r="J75" s="160"/>
      <c r="K75" s="160"/>
    </row>
    <row r="76" spans="2:11" ht="15.75" x14ac:dyDescent="0.25">
      <c r="B76" s="82"/>
      <c r="C76" s="1" t="s">
        <v>18</v>
      </c>
      <c r="D76" s="232"/>
      <c r="E76" s="160"/>
      <c r="F76" s="160"/>
      <c r="G76" s="160"/>
      <c r="H76" s="160"/>
      <c r="I76" s="160"/>
      <c r="J76" s="160"/>
      <c r="K76" s="160"/>
    </row>
    <row r="77" spans="2:11" ht="15.75" x14ac:dyDescent="0.25">
      <c r="B77" s="82"/>
      <c r="C77" s="1" t="s">
        <v>19</v>
      </c>
      <c r="D77" s="232"/>
      <c r="E77" s="160"/>
      <c r="F77" s="160"/>
      <c r="G77" s="160"/>
      <c r="H77" s="160"/>
      <c r="I77" s="160"/>
      <c r="J77" s="160"/>
      <c r="K77" s="160"/>
    </row>
    <row r="78" spans="2:11" ht="15.75" x14ac:dyDescent="0.25">
      <c r="B78" s="82"/>
      <c r="C78" s="1" t="s">
        <v>20</v>
      </c>
      <c r="D78" s="232"/>
      <c r="E78" s="160"/>
      <c r="F78" s="160"/>
      <c r="G78" s="160"/>
      <c r="H78" s="160"/>
      <c r="I78" s="160"/>
      <c r="J78" s="160"/>
      <c r="K78" s="160"/>
    </row>
    <row r="79" spans="2:11" ht="15.75" x14ac:dyDescent="0.25">
      <c r="B79" s="82"/>
      <c r="C79" s="1" t="s">
        <v>21</v>
      </c>
      <c r="D79" s="232"/>
      <c r="E79" s="160"/>
      <c r="F79" s="160"/>
      <c r="G79" s="160"/>
      <c r="H79" s="160"/>
      <c r="I79" s="160"/>
      <c r="J79" s="160"/>
      <c r="K79" s="160"/>
    </row>
    <row r="80" spans="2:11" ht="15.75" x14ac:dyDescent="0.25">
      <c r="B80" s="82"/>
      <c r="C80" s="1" t="s">
        <v>22</v>
      </c>
      <c r="D80" s="232"/>
      <c r="E80" s="160"/>
      <c r="F80" s="160"/>
      <c r="G80" s="160"/>
      <c r="H80" s="160"/>
      <c r="I80" s="160"/>
      <c r="J80" s="160"/>
      <c r="K80" s="160"/>
    </row>
    <row r="81" spans="2:11" ht="15.75" x14ac:dyDescent="0.25">
      <c r="B81" s="82"/>
      <c r="C81" s="160"/>
      <c r="D81" s="160"/>
      <c r="E81" s="160"/>
      <c r="F81" s="161"/>
      <c r="G81" s="161"/>
      <c r="H81" s="160"/>
      <c r="I81" s="160"/>
      <c r="J81" s="160"/>
      <c r="K81" s="160"/>
    </row>
    <row r="82" spans="2:11" ht="15.75" x14ac:dyDescent="0.25">
      <c r="B82" s="82"/>
      <c r="C82" s="160"/>
      <c r="D82" s="160"/>
      <c r="E82" s="160"/>
      <c r="F82" s="160"/>
      <c r="G82" s="160"/>
      <c r="H82" s="160"/>
      <c r="I82" s="160"/>
      <c r="J82" s="160"/>
      <c r="K82" s="160"/>
    </row>
    <row r="83" spans="2:11" ht="15.75" x14ac:dyDescent="0.25">
      <c r="B83" s="82"/>
      <c r="C83" s="160"/>
      <c r="D83" s="160"/>
      <c r="E83" s="160"/>
      <c r="F83" s="161"/>
      <c r="G83" s="161"/>
      <c r="H83" s="160"/>
      <c r="I83" s="160"/>
      <c r="J83" s="160"/>
      <c r="K83" s="160"/>
    </row>
    <row r="84" spans="2:11" ht="15.75" x14ac:dyDescent="0.25">
      <c r="B84" s="82"/>
      <c r="C84" s="160" t="s">
        <v>23</v>
      </c>
      <c r="D84" s="160"/>
      <c r="E84" s="160"/>
      <c r="F84" s="160"/>
      <c r="G84" s="160"/>
      <c r="H84" s="163"/>
      <c r="I84" s="160"/>
      <c r="J84" s="160"/>
      <c r="K84" s="160"/>
    </row>
    <row r="85" spans="2:11" ht="15.75" x14ac:dyDescent="0.25">
      <c r="B85" s="82"/>
      <c r="C85" s="16" t="s">
        <v>24</v>
      </c>
      <c r="D85" s="187" t="s">
        <v>157</v>
      </c>
      <c r="E85" s="233" t="s">
        <v>25</v>
      </c>
      <c r="F85" s="233" t="s">
        <v>26</v>
      </c>
      <c r="G85" s="234" t="s">
        <v>27</v>
      </c>
      <c r="H85" s="92"/>
      <c r="I85" s="188" t="s">
        <v>127</v>
      </c>
      <c r="J85" s="1"/>
      <c r="K85" s="1"/>
    </row>
    <row r="86" spans="2:11" ht="15.75" x14ac:dyDescent="0.25">
      <c r="B86" s="82"/>
      <c r="C86" s="17" t="s">
        <v>28</v>
      </c>
      <c r="D86" s="18" t="s">
        <v>158</v>
      </c>
      <c r="E86" s="18"/>
      <c r="F86" s="18"/>
      <c r="G86" s="18"/>
      <c r="H86" s="18"/>
      <c r="I86" s="19"/>
      <c r="J86" s="1"/>
      <c r="K86" s="1"/>
    </row>
    <row r="87" spans="2:11" ht="15.75" x14ac:dyDescent="0.25">
      <c r="B87" s="82"/>
      <c r="C87" s="17" t="s">
        <v>29</v>
      </c>
      <c r="D87" s="18"/>
      <c r="E87" s="18"/>
      <c r="F87" s="18"/>
      <c r="G87" s="18"/>
      <c r="H87" s="18"/>
      <c r="I87" s="19"/>
      <c r="J87" s="1"/>
      <c r="K87" s="1"/>
    </row>
    <row r="88" spans="2:11" ht="15.75" x14ac:dyDescent="0.25">
      <c r="B88" s="82"/>
      <c r="C88" s="261" t="s">
        <v>30</v>
      </c>
      <c r="D88" s="20"/>
      <c r="E88" s="20"/>
      <c r="F88" s="20"/>
      <c r="G88" s="20"/>
      <c r="H88" s="20"/>
      <c r="I88" s="21"/>
      <c r="J88" s="1"/>
      <c r="K88" s="1"/>
    </row>
    <row r="89" spans="2:11" ht="15.75" x14ac:dyDescent="0.25">
      <c r="B89" s="82"/>
      <c r="C89" s="11" t="s">
        <v>14</v>
      </c>
      <c r="D89" s="1"/>
      <c r="E89" s="1"/>
      <c r="F89" s="11"/>
      <c r="G89" s="11"/>
      <c r="H89" s="1"/>
      <c r="I89" s="1"/>
      <c r="J89" s="1"/>
      <c r="K89" s="1"/>
    </row>
    <row r="90" spans="2:11" ht="15.75" x14ac:dyDescent="0.25">
      <c r="B90" s="82"/>
      <c r="C90" s="1" t="s">
        <v>31</v>
      </c>
      <c r="D90" s="1"/>
      <c r="E90" s="7"/>
      <c r="F90" s="22"/>
      <c r="G90" s="22"/>
      <c r="H90" s="22"/>
      <c r="I90" s="23"/>
      <c r="J90" s="1"/>
      <c r="K90" s="1"/>
    </row>
    <row r="91" spans="2:11" ht="15.75" x14ac:dyDescent="0.25">
      <c r="B91" s="82"/>
      <c r="C91" s="1"/>
      <c r="D91" s="1"/>
      <c r="E91" s="13"/>
      <c r="F91" s="13"/>
      <c r="G91" s="13"/>
      <c r="H91" s="14"/>
      <c r="I91" s="14"/>
      <c r="J91" s="1"/>
      <c r="K91" s="1"/>
    </row>
    <row r="92" spans="2:11" ht="15.75" x14ac:dyDescent="0.25">
      <c r="B92" s="82"/>
      <c r="C92" s="1" t="s">
        <v>32</v>
      </c>
      <c r="D92" s="1"/>
      <c r="E92" s="7"/>
      <c r="F92" s="22"/>
      <c r="G92" s="22"/>
      <c r="H92" s="22"/>
      <c r="I92" s="23"/>
      <c r="J92" s="1"/>
      <c r="K92" s="1"/>
    </row>
    <row r="93" spans="2:11" ht="15.75" x14ac:dyDescent="0.25">
      <c r="B93" s="82"/>
      <c r="C93" s="1"/>
      <c r="D93" s="1"/>
      <c r="E93" s="173"/>
      <c r="F93" s="231"/>
      <c r="G93" s="231"/>
      <c r="H93" s="231"/>
      <c r="I93" s="231"/>
      <c r="J93" s="1"/>
      <c r="K93" s="1"/>
    </row>
    <row r="94" spans="2:11" ht="15.75" x14ac:dyDescent="0.25">
      <c r="B94" s="82"/>
      <c r="C94" s="1" t="s">
        <v>194</v>
      </c>
      <c r="D94" s="1"/>
      <c r="E94" s="16"/>
      <c r="F94" s="225"/>
      <c r="G94" s="225"/>
      <c r="H94" s="225"/>
      <c r="I94" s="226"/>
      <c r="J94" s="1"/>
      <c r="K94" s="1"/>
    </row>
    <row r="95" spans="2:11" ht="15.75" x14ac:dyDescent="0.25">
      <c r="B95" s="82"/>
      <c r="C95" s="230" t="s">
        <v>195</v>
      </c>
      <c r="D95" s="1"/>
      <c r="E95" s="227"/>
      <c r="F95" s="228"/>
      <c r="G95" s="228"/>
      <c r="H95" s="228"/>
      <c r="I95" s="229"/>
      <c r="J95" s="1"/>
      <c r="K95" s="1"/>
    </row>
    <row r="96" spans="2:11" ht="15.75" x14ac:dyDescent="0.25">
      <c r="B96" s="82"/>
      <c r="C96" s="1"/>
      <c r="D96" s="1"/>
      <c r="E96" s="39"/>
      <c r="F96" s="224"/>
      <c r="G96" s="224"/>
      <c r="H96" s="224"/>
      <c r="I96" s="224"/>
      <c r="J96" s="1"/>
      <c r="K96" s="1"/>
    </row>
    <row r="97" spans="2:11" ht="15.75" x14ac:dyDescent="0.25">
      <c r="B97" s="82"/>
      <c r="C97" s="1"/>
      <c r="D97" s="1"/>
      <c r="E97" s="1"/>
      <c r="F97" s="1"/>
      <c r="G97" s="1"/>
      <c r="H97" s="24"/>
      <c r="I97" s="24"/>
      <c r="J97" s="1"/>
      <c r="K97" s="1"/>
    </row>
    <row r="98" spans="2:11" ht="15.75" x14ac:dyDescent="0.25">
      <c r="B98" s="83"/>
      <c r="C98" s="92"/>
      <c r="D98" s="92"/>
      <c r="E98" s="92"/>
      <c r="F98" s="92"/>
      <c r="G98" s="92"/>
      <c r="H98" s="185"/>
      <c r="I98" s="185"/>
      <c r="J98" s="92"/>
      <c r="K98" s="92"/>
    </row>
    <row r="99" spans="2:11" ht="15.75" x14ac:dyDescent="0.25">
      <c r="B99" s="83"/>
      <c r="C99" s="92"/>
      <c r="D99" s="92"/>
      <c r="E99" s="92"/>
      <c r="F99" s="92"/>
      <c r="G99" s="92"/>
      <c r="H99" s="185"/>
      <c r="I99" s="185"/>
      <c r="J99" s="92"/>
      <c r="K99" s="92"/>
    </row>
    <row r="100" spans="2:11" ht="18" x14ac:dyDescent="0.25">
      <c r="B100" s="83"/>
      <c r="C100" s="92"/>
      <c r="D100" s="92"/>
      <c r="E100" s="92"/>
      <c r="F100" s="124" t="s">
        <v>33</v>
      </c>
      <c r="G100" s="92"/>
      <c r="H100" s="185"/>
      <c r="I100" s="185"/>
      <c r="J100" s="92"/>
      <c r="K100" s="92"/>
    </row>
    <row r="101" spans="2:11" x14ac:dyDescent="0.25">
      <c r="B101" s="83"/>
      <c r="C101" s="83"/>
      <c r="D101" s="83"/>
      <c r="E101" s="83"/>
      <c r="G101" s="83"/>
      <c r="H101" s="83"/>
      <c r="I101" s="83"/>
      <c r="J101" s="83"/>
      <c r="K101" s="83"/>
    </row>
    <row r="102" spans="2:11" ht="18" x14ac:dyDescent="0.25">
      <c r="B102" s="82"/>
      <c r="C102" s="25"/>
      <c r="D102" s="25"/>
      <c r="E102" s="25"/>
      <c r="F102" s="82"/>
      <c r="G102" s="3"/>
      <c r="H102" s="26"/>
      <c r="I102" s="26"/>
      <c r="J102" s="26"/>
      <c r="K102" s="26"/>
    </row>
    <row r="103" spans="2:11" ht="15.75" x14ac:dyDescent="0.25">
      <c r="B103" s="82"/>
      <c r="C103" s="25"/>
      <c r="D103" s="25"/>
      <c r="E103" s="25"/>
      <c r="F103" s="2"/>
      <c r="G103" s="2"/>
      <c r="H103" s="26"/>
      <c r="I103" s="26"/>
      <c r="J103" s="26"/>
      <c r="K103" s="26"/>
    </row>
    <row r="104" spans="2:11" ht="15.75" x14ac:dyDescent="0.25">
      <c r="B104" s="82"/>
      <c r="C104" s="25" t="s">
        <v>34</v>
      </c>
      <c r="D104" s="189"/>
      <c r="E104" s="154"/>
      <c r="F104" s="154"/>
      <c r="G104" s="155"/>
      <c r="H104" s="183" t="s">
        <v>9</v>
      </c>
      <c r="I104" s="340">
        <f ca="1">NOW()</f>
        <v>41283.403063773148</v>
      </c>
      <c r="J104" s="341"/>
      <c r="K104" s="27"/>
    </row>
    <row r="105" spans="2:11" ht="15.75" x14ac:dyDescent="0.25">
      <c r="B105" s="82"/>
      <c r="C105" s="25" t="s">
        <v>10</v>
      </c>
      <c r="D105" s="189"/>
      <c r="E105" s="154"/>
      <c r="F105" s="154"/>
      <c r="G105" s="155"/>
      <c r="H105" s="26"/>
      <c r="I105" s="28"/>
      <c r="J105" s="27"/>
      <c r="K105" s="27"/>
    </row>
    <row r="106" spans="2:11" ht="15.75" x14ac:dyDescent="0.25">
      <c r="B106" s="82"/>
      <c r="C106" s="25" t="s">
        <v>11</v>
      </c>
      <c r="D106" s="189"/>
      <c r="E106" s="154"/>
      <c r="F106" s="154"/>
      <c r="G106" s="155"/>
      <c r="H106" s="26"/>
      <c r="I106" s="28"/>
      <c r="J106" s="27"/>
      <c r="K106" s="27"/>
    </row>
    <row r="107" spans="2:11" ht="15.75" x14ac:dyDescent="0.25">
      <c r="B107" s="82"/>
      <c r="C107" s="25" t="s">
        <v>12</v>
      </c>
      <c r="D107" s="189"/>
      <c r="E107" s="154"/>
      <c r="F107" s="154"/>
      <c r="G107" s="155"/>
      <c r="H107" s="26"/>
      <c r="I107" s="28"/>
      <c r="J107" s="27"/>
      <c r="K107" s="27"/>
    </row>
    <row r="108" spans="2:11" ht="15.75" x14ac:dyDescent="0.25">
      <c r="B108" s="82"/>
      <c r="C108" s="25"/>
      <c r="D108" s="93"/>
      <c r="E108" s="29"/>
      <c r="F108" s="26"/>
      <c r="G108" s="26"/>
      <c r="H108" s="26"/>
      <c r="I108" s="27"/>
      <c r="J108" s="27"/>
      <c r="K108" s="27"/>
    </row>
    <row r="109" spans="2:11" ht="15.75" x14ac:dyDescent="0.25">
      <c r="B109" s="82"/>
      <c r="C109" s="46" t="s">
        <v>165</v>
      </c>
      <c r="D109" s="47"/>
      <c r="E109" s="82"/>
      <c r="F109" s="48" t="s">
        <v>44</v>
      </c>
      <c r="G109" s="48" t="s">
        <v>45</v>
      </c>
      <c r="H109" s="26"/>
      <c r="I109" s="49"/>
      <c r="J109" s="50"/>
      <c r="K109" s="50"/>
    </row>
    <row r="110" spans="2:11" ht="15.75" x14ac:dyDescent="0.25">
      <c r="B110" s="82"/>
      <c r="C110" s="47" t="s">
        <v>166</v>
      </c>
      <c r="D110" s="205"/>
      <c r="E110" s="275"/>
      <c r="F110" s="243"/>
      <c r="G110" s="51"/>
      <c r="H110" s="26"/>
      <c r="I110" s="49">
        <f>G110*F110</f>
        <v>0</v>
      </c>
      <c r="J110" s="50"/>
      <c r="K110" s="50"/>
    </row>
    <row r="111" spans="2:11" ht="15.75" x14ac:dyDescent="0.25">
      <c r="B111" s="82"/>
      <c r="C111" s="47" t="s">
        <v>46</v>
      </c>
      <c r="D111" s="205"/>
      <c r="E111" s="276"/>
      <c r="F111" s="243"/>
      <c r="G111" s="51"/>
      <c r="H111" s="26"/>
      <c r="I111" s="49">
        <f>G111*F111</f>
        <v>0</v>
      </c>
      <c r="J111" s="50"/>
      <c r="K111" s="50"/>
    </row>
    <row r="112" spans="2:11" ht="15.75" x14ac:dyDescent="0.25">
      <c r="B112" s="82"/>
      <c r="C112" s="47" t="s">
        <v>47</v>
      </c>
      <c r="D112" s="205"/>
      <c r="E112" s="276"/>
      <c r="F112" s="243"/>
      <c r="G112" s="51"/>
      <c r="H112" s="26"/>
      <c r="I112" s="49">
        <f>G112*F112</f>
        <v>0</v>
      </c>
      <c r="J112" s="50"/>
      <c r="K112" s="50"/>
    </row>
    <row r="113" spans="2:11" ht="15.75" x14ac:dyDescent="0.25">
      <c r="B113" s="82"/>
      <c r="C113" s="47" t="s">
        <v>48</v>
      </c>
      <c r="D113" s="205"/>
      <c r="E113" s="276"/>
      <c r="F113" s="243"/>
      <c r="G113" s="51"/>
      <c r="H113" s="26"/>
      <c r="I113" s="49">
        <f>G113*F113</f>
        <v>0</v>
      </c>
      <c r="J113" s="50"/>
      <c r="K113" s="50"/>
    </row>
    <row r="114" spans="2:11" ht="15.75" x14ac:dyDescent="0.25">
      <c r="B114" s="82"/>
      <c r="C114" s="25" t="s">
        <v>49</v>
      </c>
      <c r="D114" s="25"/>
      <c r="E114" s="82"/>
      <c r="F114" s="26"/>
      <c r="G114" s="45"/>
      <c r="H114" s="26"/>
      <c r="I114" s="37">
        <f>G114</f>
        <v>0</v>
      </c>
      <c r="J114" s="38">
        <f>SUM(I110:I114)</f>
        <v>0</v>
      </c>
      <c r="K114" s="42"/>
    </row>
    <row r="115" spans="2:11" ht="15.75" x14ac:dyDescent="0.25">
      <c r="B115" s="82"/>
      <c r="C115" s="25"/>
      <c r="D115" s="30"/>
      <c r="E115" s="29"/>
      <c r="F115" s="26"/>
      <c r="G115" s="26"/>
      <c r="H115" s="26"/>
      <c r="I115" s="27"/>
      <c r="J115" s="27"/>
      <c r="K115" s="27"/>
    </row>
    <row r="116" spans="2:11" ht="15.75" x14ac:dyDescent="0.25">
      <c r="B116" s="82"/>
      <c r="C116" s="31" t="s">
        <v>35</v>
      </c>
      <c r="D116" s="25"/>
      <c r="E116" s="26" t="s">
        <v>36</v>
      </c>
      <c r="F116" s="25" t="s">
        <v>37</v>
      </c>
      <c r="G116" s="25"/>
      <c r="H116" s="32"/>
      <c r="I116" s="26" t="s">
        <v>38</v>
      </c>
      <c r="J116" s="26"/>
      <c r="K116" s="26"/>
    </row>
    <row r="117" spans="2:11" ht="15.75" x14ac:dyDescent="0.25">
      <c r="B117" s="82"/>
      <c r="C117" s="4" t="s">
        <v>39</v>
      </c>
      <c r="D117" s="33"/>
      <c r="E117" s="34">
        <v>1</v>
      </c>
      <c r="F117" s="35">
        <v>800</v>
      </c>
      <c r="G117" s="41"/>
      <c r="H117" s="32"/>
      <c r="I117" s="36">
        <f>E117*F117</f>
        <v>800</v>
      </c>
      <c r="J117" s="26"/>
      <c r="K117" s="26"/>
    </row>
    <row r="118" spans="2:11" ht="15.75" x14ac:dyDescent="0.25">
      <c r="B118" s="82"/>
      <c r="C118" s="4" t="s">
        <v>40</v>
      </c>
      <c r="D118" s="33"/>
      <c r="E118" s="34"/>
      <c r="F118" s="35"/>
      <c r="G118" s="41"/>
      <c r="H118" s="32"/>
      <c r="I118" s="36">
        <f>E118*F118</f>
        <v>0</v>
      </c>
      <c r="J118" s="26"/>
      <c r="K118" s="26"/>
    </row>
    <row r="119" spans="2:11" ht="15.75" x14ac:dyDescent="0.25">
      <c r="B119" s="82"/>
      <c r="C119" s="4" t="s">
        <v>41</v>
      </c>
      <c r="D119" s="33"/>
      <c r="E119" s="34"/>
      <c r="F119" s="35"/>
      <c r="G119" s="41"/>
      <c r="H119" s="32"/>
      <c r="I119" s="36">
        <f>E119*F119</f>
        <v>0</v>
      </c>
      <c r="J119" s="26"/>
      <c r="K119" s="26"/>
    </row>
    <row r="120" spans="2:11" ht="15.75" x14ac:dyDescent="0.25">
      <c r="B120" s="82"/>
      <c r="C120" s="4" t="s">
        <v>42</v>
      </c>
      <c r="D120" s="33"/>
      <c r="E120" s="34"/>
      <c r="F120" s="35"/>
      <c r="G120" s="41"/>
      <c r="H120" s="32"/>
      <c r="I120" s="36">
        <f>E120*F120</f>
        <v>0</v>
      </c>
      <c r="J120" s="26"/>
      <c r="K120" s="26"/>
    </row>
    <row r="121" spans="2:11" ht="15.75" x14ac:dyDescent="0.25">
      <c r="B121" s="82"/>
      <c r="C121" s="7"/>
      <c r="D121" s="33"/>
      <c r="E121" s="34"/>
      <c r="F121" s="35"/>
      <c r="G121" s="41"/>
      <c r="H121" s="26"/>
      <c r="I121" s="37">
        <f>E121*F121</f>
        <v>0</v>
      </c>
      <c r="J121" s="38">
        <f>SUM(I117:I121)</f>
        <v>800</v>
      </c>
      <c r="K121" s="42"/>
    </row>
    <row r="122" spans="2:11" ht="15.75" x14ac:dyDescent="0.25">
      <c r="B122" s="82"/>
      <c r="C122" s="39"/>
      <c r="D122" s="39"/>
      <c r="E122" s="40"/>
      <c r="F122" s="41"/>
      <c r="G122" s="41"/>
      <c r="H122" s="26"/>
      <c r="I122" s="36"/>
      <c r="J122" s="42"/>
      <c r="K122" s="42"/>
    </row>
    <row r="123" spans="2:11" ht="15.75" x14ac:dyDescent="0.25">
      <c r="B123" s="82"/>
      <c r="C123" s="43" t="s">
        <v>43</v>
      </c>
      <c r="D123" s="39"/>
      <c r="E123" s="44"/>
      <c r="F123" s="35"/>
      <c r="G123" s="40"/>
      <c r="H123" s="26"/>
      <c r="I123" s="180"/>
      <c r="J123" s="38">
        <f>F123</f>
        <v>0</v>
      </c>
      <c r="K123" s="42"/>
    </row>
    <row r="124" spans="2:11" ht="15.75" x14ac:dyDescent="0.25">
      <c r="B124" s="82"/>
      <c r="C124" s="39"/>
      <c r="D124" s="39"/>
      <c r="E124" s="40"/>
      <c r="F124" s="41"/>
      <c r="G124" s="41"/>
      <c r="H124" s="26"/>
      <c r="I124" s="36"/>
      <c r="J124" s="42"/>
      <c r="K124" s="42"/>
    </row>
    <row r="125" spans="2:11" ht="15.75" x14ac:dyDescent="0.25">
      <c r="B125" s="82"/>
      <c r="C125" s="52" t="s">
        <v>50</v>
      </c>
      <c r="D125" s="30"/>
      <c r="E125" s="53"/>
      <c r="F125" s="53"/>
      <c r="G125" s="53"/>
      <c r="H125" s="26"/>
      <c r="I125" s="49"/>
      <c r="J125" s="50"/>
      <c r="K125" s="50"/>
    </row>
    <row r="126" spans="2:11" ht="30" x14ac:dyDescent="0.25">
      <c r="B126" s="82"/>
      <c r="C126" s="54" t="s">
        <v>51</v>
      </c>
      <c r="D126" s="54" t="s">
        <v>52</v>
      </c>
      <c r="E126" s="64" t="s">
        <v>121</v>
      </c>
      <c r="F126" s="63" t="s">
        <v>122</v>
      </c>
      <c r="G126" s="32" t="s">
        <v>53</v>
      </c>
      <c r="H126" s="32" t="s">
        <v>54</v>
      </c>
      <c r="I126" s="49"/>
      <c r="J126" s="50"/>
      <c r="K126" s="50"/>
    </row>
    <row r="127" spans="2:11" ht="15.75" x14ac:dyDescent="0.25">
      <c r="B127" s="82"/>
      <c r="C127" s="55"/>
      <c r="D127" s="55"/>
      <c r="E127" s="156"/>
      <c r="F127" s="156"/>
      <c r="G127" s="56"/>
      <c r="H127" s="57"/>
      <c r="I127" s="49">
        <f t="shared" ref="I127:I133" si="0">H127*G127</f>
        <v>0</v>
      </c>
      <c r="J127" s="50"/>
      <c r="K127" s="50"/>
    </row>
    <row r="128" spans="2:11" ht="15.75" x14ac:dyDescent="0.25">
      <c r="B128" s="82"/>
      <c r="C128" s="55"/>
      <c r="D128" s="55"/>
      <c r="E128" s="156"/>
      <c r="F128" s="156"/>
      <c r="G128" s="56"/>
      <c r="H128" s="57"/>
      <c r="I128" s="49">
        <f t="shared" si="0"/>
        <v>0</v>
      </c>
      <c r="J128" s="50"/>
      <c r="K128" s="50"/>
    </row>
    <row r="129" spans="2:11" ht="15.75" x14ac:dyDescent="0.25">
      <c r="B129" s="82"/>
      <c r="C129" s="55"/>
      <c r="D129" s="55"/>
      <c r="E129" s="156"/>
      <c r="F129" s="156"/>
      <c r="G129" s="56"/>
      <c r="H129" s="57"/>
      <c r="I129" s="49">
        <f t="shared" si="0"/>
        <v>0</v>
      </c>
      <c r="J129" s="50"/>
      <c r="K129" s="50"/>
    </row>
    <row r="130" spans="2:11" ht="15.75" x14ac:dyDescent="0.25">
      <c r="B130" s="82"/>
      <c r="C130" s="55"/>
      <c r="D130" s="55"/>
      <c r="E130" s="156"/>
      <c r="F130" s="156"/>
      <c r="G130" s="56"/>
      <c r="H130" s="57"/>
      <c r="I130" s="49">
        <f t="shared" si="0"/>
        <v>0</v>
      </c>
      <c r="J130" s="50"/>
      <c r="K130" s="50"/>
    </row>
    <row r="131" spans="2:11" ht="15.75" x14ac:dyDescent="0.25">
      <c r="B131" s="82"/>
      <c r="C131" s="55"/>
      <c r="D131" s="55"/>
      <c r="E131" s="156"/>
      <c r="F131" s="156"/>
      <c r="G131" s="56"/>
      <c r="H131" s="57"/>
      <c r="I131" s="49">
        <f t="shared" si="0"/>
        <v>0</v>
      </c>
      <c r="J131" s="50"/>
      <c r="K131" s="50"/>
    </row>
    <row r="132" spans="2:11" ht="15.75" x14ac:dyDescent="0.25">
      <c r="B132" s="82"/>
      <c r="C132" s="55"/>
      <c r="D132" s="55"/>
      <c r="E132" s="156"/>
      <c r="F132" s="156"/>
      <c r="G132" s="56"/>
      <c r="H132" s="57"/>
      <c r="I132" s="49">
        <f t="shared" si="0"/>
        <v>0</v>
      </c>
      <c r="J132" s="50"/>
      <c r="K132" s="50"/>
    </row>
    <row r="133" spans="2:11" ht="15.75" x14ac:dyDescent="0.25">
      <c r="B133" s="82"/>
      <c r="C133" s="55"/>
      <c r="D133" s="55"/>
      <c r="E133" s="156"/>
      <c r="F133" s="156"/>
      <c r="G133" s="56"/>
      <c r="H133" s="57"/>
      <c r="I133" s="37">
        <f t="shared" si="0"/>
        <v>0</v>
      </c>
      <c r="J133" s="38">
        <f>SUM(I127:I133)</f>
        <v>0</v>
      </c>
      <c r="K133" s="42"/>
    </row>
    <row r="134" spans="2:11" ht="15.75" x14ac:dyDescent="0.25">
      <c r="B134" s="82"/>
      <c r="C134" s="173"/>
      <c r="D134" s="173"/>
      <c r="E134" s="177"/>
      <c r="F134" s="177"/>
      <c r="G134" s="177"/>
      <c r="H134" s="168"/>
      <c r="I134" s="178"/>
      <c r="J134" s="179"/>
      <c r="K134" s="179"/>
    </row>
    <row r="135" spans="2:11" ht="15.75" x14ac:dyDescent="0.25">
      <c r="B135" s="82"/>
      <c r="C135" s="167" t="s">
        <v>167</v>
      </c>
      <c r="D135" s="47"/>
      <c r="E135" s="238"/>
      <c r="F135" s="57"/>
      <c r="G135" s="85"/>
      <c r="H135" s="26"/>
      <c r="I135" s="49">
        <f>E135*F135</f>
        <v>0</v>
      </c>
      <c r="J135" s="50"/>
      <c r="K135" s="50"/>
    </row>
    <row r="136" spans="2:11" ht="15.75" x14ac:dyDescent="0.25">
      <c r="B136" s="162"/>
      <c r="C136" s="167" t="s">
        <v>55</v>
      </c>
      <c r="D136" s="167"/>
      <c r="E136" s="239"/>
      <c r="F136" s="45"/>
      <c r="G136" s="176"/>
      <c r="H136" s="168"/>
      <c r="I136" s="36">
        <f>F136</f>
        <v>0</v>
      </c>
      <c r="J136" s="42"/>
      <c r="K136" s="42"/>
    </row>
    <row r="137" spans="2:11" ht="15.75" x14ac:dyDescent="0.25">
      <c r="B137" s="162"/>
      <c r="C137" s="160" t="s">
        <v>180</v>
      </c>
      <c r="D137" s="160"/>
      <c r="E137" s="240"/>
      <c r="F137" s="210"/>
      <c r="G137" s="176"/>
      <c r="H137" s="168"/>
      <c r="I137" s="49">
        <f>E137*F137</f>
        <v>0</v>
      </c>
      <c r="J137" s="42"/>
      <c r="K137" s="42"/>
    </row>
    <row r="138" spans="2:11" ht="15.75" x14ac:dyDescent="0.25">
      <c r="B138" s="162"/>
      <c r="C138" s="160" t="s">
        <v>55</v>
      </c>
      <c r="D138" s="160"/>
      <c r="E138" s="241"/>
      <c r="F138" s="211"/>
      <c r="G138" s="176"/>
      <c r="H138" s="168"/>
      <c r="I138" s="37">
        <f>F138</f>
        <v>0</v>
      </c>
      <c r="J138" s="38">
        <f>SUM(I135:I138)</f>
        <v>0</v>
      </c>
      <c r="K138" s="42"/>
    </row>
    <row r="139" spans="2:11" ht="15.75" x14ac:dyDescent="0.25">
      <c r="B139" s="162"/>
      <c r="C139" s="167"/>
      <c r="D139" s="167"/>
      <c r="E139" s="239"/>
      <c r="F139" s="176"/>
      <c r="G139" s="176"/>
      <c r="H139" s="168"/>
      <c r="I139" s="36"/>
      <c r="J139" s="42"/>
      <c r="K139" s="42"/>
    </row>
    <row r="140" spans="2:11" ht="15.75" x14ac:dyDescent="0.25">
      <c r="B140" s="162"/>
      <c r="C140" s="174" t="s">
        <v>56</v>
      </c>
      <c r="D140" s="167"/>
      <c r="E140" s="239"/>
      <c r="F140" s="168"/>
      <c r="G140" s="168"/>
      <c r="H140" s="168"/>
      <c r="I140" s="49"/>
      <c r="J140" s="50"/>
      <c r="K140" s="50"/>
    </row>
    <row r="141" spans="2:11" ht="15.75" x14ac:dyDescent="0.25">
      <c r="B141" s="162"/>
      <c r="C141" s="167" t="s">
        <v>52</v>
      </c>
      <c r="D141" s="167"/>
      <c r="E141" s="242"/>
      <c r="F141" s="175"/>
      <c r="G141" s="175"/>
      <c r="H141" s="168"/>
      <c r="I141" s="49"/>
      <c r="J141" s="50"/>
      <c r="K141" s="50"/>
    </row>
    <row r="142" spans="2:11" ht="15.75" x14ac:dyDescent="0.25">
      <c r="B142" s="82"/>
      <c r="C142" s="58"/>
      <c r="D142" s="33"/>
      <c r="E142" s="238"/>
      <c r="F142" s="59"/>
      <c r="G142" s="86"/>
      <c r="H142" s="26"/>
      <c r="I142" s="49">
        <f>F142*E142/1000</f>
        <v>0</v>
      </c>
      <c r="J142" s="50"/>
      <c r="K142" s="50"/>
    </row>
    <row r="143" spans="2:11" ht="15.75" x14ac:dyDescent="0.25">
      <c r="B143" s="82"/>
      <c r="C143" s="58"/>
      <c r="D143" s="33"/>
      <c r="E143" s="238"/>
      <c r="F143" s="59"/>
      <c r="G143" s="86"/>
      <c r="H143" s="26"/>
      <c r="I143" s="49">
        <f>F143*E143/1000</f>
        <v>0</v>
      </c>
      <c r="J143" s="50"/>
      <c r="K143" s="50"/>
    </row>
    <row r="144" spans="2:11" ht="15.75" x14ac:dyDescent="0.25">
      <c r="B144" s="82"/>
      <c r="C144" s="167" t="s">
        <v>57</v>
      </c>
      <c r="D144" s="167"/>
      <c r="E144" s="239"/>
      <c r="F144" s="45"/>
      <c r="G144" s="168"/>
      <c r="H144" s="168"/>
      <c r="I144" s="37">
        <f>F144</f>
        <v>0</v>
      </c>
      <c r="J144" s="38">
        <f>SUM(I142:I144)</f>
        <v>0</v>
      </c>
      <c r="K144" s="42"/>
    </row>
    <row r="145" spans="2:11" ht="15.75" x14ac:dyDescent="0.25">
      <c r="B145" s="82"/>
      <c r="C145" s="167"/>
      <c r="D145" s="167"/>
      <c r="E145" s="239"/>
      <c r="F145" s="168"/>
      <c r="G145" s="168"/>
      <c r="H145" s="168"/>
      <c r="I145" s="36"/>
      <c r="J145" s="50"/>
      <c r="K145" s="50"/>
    </row>
    <row r="146" spans="2:11" ht="15.75" x14ac:dyDescent="0.25">
      <c r="B146" s="82"/>
      <c r="C146" s="174" t="s">
        <v>177</v>
      </c>
      <c r="D146" s="167"/>
      <c r="E146" s="239"/>
      <c r="F146" s="168"/>
      <c r="G146" s="168"/>
      <c r="H146" s="168"/>
      <c r="I146" s="36"/>
      <c r="J146" s="50"/>
      <c r="K146" s="50"/>
    </row>
    <row r="147" spans="2:11" ht="15.75" x14ac:dyDescent="0.25">
      <c r="B147" s="82"/>
      <c r="C147" s="167" t="s">
        <v>58</v>
      </c>
      <c r="D147" s="167"/>
      <c r="E147" s="241"/>
      <c r="F147" s="166"/>
      <c r="G147" s="167"/>
      <c r="H147" s="167"/>
      <c r="I147" s="25"/>
      <c r="J147" s="50"/>
      <c r="K147" s="50"/>
    </row>
    <row r="148" spans="2:11" ht="15.75" x14ac:dyDescent="0.25">
      <c r="B148" s="82"/>
      <c r="C148" s="7"/>
      <c r="D148" s="33"/>
      <c r="E148" s="255"/>
      <c r="F148" s="256"/>
      <c r="G148" s="84"/>
      <c r="H148" s="26"/>
      <c r="I148" s="49">
        <f>F148*E148</f>
        <v>0</v>
      </c>
      <c r="J148" s="50"/>
      <c r="K148" s="50"/>
    </row>
    <row r="149" spans="2:11" ht="15.75" x14ac:dyDescent="0.25">
      <c r="B149" s="162"/>
      <c r="C149" s="167" t="s">
        <v>59</v>
      </c>
      <c r="D149" s="167"/>
      <c r="E149" s="239"/>
      <c r="F149" s="45"/>
      <c r="G149" s="168"/>
      <c r="H149" s="168"/>
      <c r="I149" s="37">
        <f>F149</f>
        <v>0</v>
      </c>
      <c r="J149" s="38">
        <f>SUM(I148:I149)</f>
        <v>0</v>
      </c>
      <c r="K149" s="42"/>
    </row>
    <row r="150" spans="2:11" ht="15.75" x14ac:dyDescent="0.25">
      <c r="B150" s="162"/>
      <c r="C150" s="167"/>
      <c r="D150" s="167"/>
      <c r="E150" s="239"/>
      <c r="F150" s="168"/>
      <c r="G150" s="168"/>
      <c r="H150" s="168"/>
      <c r="I150" s="36"/>
      <c r="J150" s="42"/>
      <c r="K150" s="42"/>
    </row>
    <row r="151" spans="2:11" ht="15.75" x14ac:dyDescent="0.25">
      <c r="B151" s="162"/>
      <c r="C151" s="174" t="s">
        <v>178</v>
      </c>
      <c r="D151" s="167"/>
      <c r="E151" s="239"/>
      <c r="F151" s="168"/>
      <c r="G151" s="168"/>
      <c r="H151" s="168"/>
      <c r="I151" s="36"/>
      <c r="J151" s="42"/>
      <c r="K151" s="42"/>
    </row>
    <row r="152" spans="2:11" ht="15.75" x14ac:dyDescent="0.25">
      <c r="B152" s="162"/>
      <c r="C152" s="167" t="s">
        <v>52</v>
      </c>
      <c r="D152" s="167"/>
      <c r="E152" s="239"/>
      <c r="F152" s="168"/>
      <c r="G152" s="168"/>
      <c r="H152" s="168"/>
      <c r="I152" s="49"/>
      <c r="J152" s="50"/>
      <c r="K152" s="50"/>
    </row>
    <row r="153" spans="2:11" ht="15.75" x14ac:dyDescent="0.25">
      <c r="B153" s="82"/>
      <c r="C153" s="7"/>
      <c r="D153" s="33"/>
      <c r="E153" s="243"/>
      <c r="F153" s="51"/>
      <c r="G153" s="84"/>
      <c r="H153" s="26"/>
      <c r="I153" s="49">
        <f>F153*E153</f>
        <v>0</v>
      </c>
      <c r="J153" s="50"/>
      <c r="K153" s="50"/>
    </row>
    <row r="154" spans="2:11" ht="15.75" x14ac:dyDescent="0.25">
      <c r="B154" s="162"/>
      <c r="C154" s="167" t="s">
        <v>60</v>
      </c>
      <c r="D154" s="167"/>
      <c r="E154" s="168"/>
      <c r="F154" s="45"/>
      <c r="G154" s="168"/>
      <c r="H154" s="168"/>
      <c r="I154" s="37">
        <f>F154</f>
        <v>0</v>
      </c>
      <c r="J154" s="38">
        <f>SUM(I153:I154)</f>
        <v>0</v>
      </c>
      <c r="K154" s="42"/>
    </row>
    <row r="155" spans="2:11" ht="15.75" x14ac:dyDescent="0.25">
      <c r="B155" s="162"/>
      <c r="C155" s="167"/>
      <c r="D155" s="167"/>
      <c r="E155" s="168"/>
      <c r="F155" s="168"/>
      <c r="G155" s="168"/>
      <c r="H155" s="168"/>
      <c r="I155" s="36"/>
      <c r="J155" s="42"/>
      <c r="K155" s="42"/>
    </row>
    <row r="156" spans="2:11" ht="15.75" x14ac:dyDescent="0.25">
      <c r="B156" s="162"/>
      <c r="C156" s="174" t="s">
        <v>179</v>
      </c>
      <c r="D156" s="167"/>
      <c r="E156" s="168"/>
      <c r="F156" s="168"/>
      <c r="G156" s="168"/>
      <c r="H156" s="168"/>
      <c r="I156" s="36"/>
      <c r="J156" s="42"/>
      <c r="K156" s="42"/>
    </row>
    <row r="157" spans="2:11" ht="15.75" x14ac:dyDescent="0.25">
      <c r="B157" s="162"/>
      <c r="C157" s="167" t="s">
        <v>52</v>
      </c>
      <c r="D157" s="167"/>
      <c r="E157" s="175"/>
      <c r="F157" s="175"/>
      <c r="G157" s="175"/>
      <c r="H157" s="168"/>
      <c r="I157" s="49"/>
      <c r="J157" s="50"/>
      <c r="K157" s="50"/>
    </row>
    <row r="158" spans="2:11" ht="15.75" x14ac:dyDescent="0.25">
      <c r="B158" s="82"/>
      <c r="C158" s="7"/>
      <c r="D158" s="33"/>
      <c r="E158" s="34"/>
      <c r="F158" s="59"/>
      <c r="G158" s="86">
        <v>700</v>
      </c>
      <c r="H158" s="26"/>
      <c r="I158" s="49">
        <f>F158*E158/1000</f>
        <v>0</v>
      </c>
      <c r="J158" s="50"/>
      <c r="K158" s="50"/>
    </row>
    <row r="159" spans="2:11" ht="15.75" x14ac:dyDescent="0.25">
      <c r="B159" s="162"/>
      <c r="C159" s="167" t="s">
        <v>57</v>
      </c>
      <c r="D159" s="167"/>
      <c r="E159" s="168"/>
      <c r="F159" s="45"/>
      <c r="G159" s="168"/>
      <c r="H159" s="168"/>
      <c r="I159" s="37">
        <f>F159</f>
        <v>0</v>
      </c>
      <c r="J159" s="38">
        <f>SUM(I158:I159)</f>
        <v>0</v>
      </c>
      <c r="K159" s="42"/>
    </row>
    <row r="160" spans="2:11" ht="15.75" x14ac:dyDescent="0.25">
      <c r="B160" s="162"/>
      <c r="C160" s="167"/>
      <c r="D160" s="167"/>
      <c r="E160" s="168"/>
      <c r="F160" s="190"/>
      <c r="G160" s="168"/>
      <c r="H160" s="168"/>
      <c r="I160" s="36"/>
      <c r="J160" s="42"/>
      <c r="K160" s="42"/>
    </row>
    <row r="161" spans="2:16" ht="16.5" thickBot="1" x14ac:dyDescent="0.3">
      <c r="B161" s="162"/>
      <c r="C161" s="169" t="s">
        <v>61</v>
      </c>
      <c r="D161" s="170"/>
      <c r="E161" s="170"/>
      <c r="F161" s="171"/>
      <c r="G161" s="171"/>
      <c r="H161" s="168"/>
      <c r="I161" s="36"/>
      <c r="J161" s="301">
        <f>'Costs &amp; Benefits'!J161</f>
        <v>1086.75</v>
      </c>
      <c r="K161" s="60"/>
    </row>
    <row r="162" spans="2:16" ht="16.5" thickTop="1" x14ac:dyDescent="0.25">
      <c r="B162" s="162"/>
      <c r="C162" s="172"/>
      <c r="D162" s="173"/>
      <c r="E162" s="167"/>
      <c r="F162" s="171"/>
      <c r="G162" s="171"/>
      <c r="H162" s="168"/>
      <c r="I162" s="36"/>
      <c r="J162" s="60"/>
      <c r="K162" s="60"/>
    </row>
    <row r="163" spans="2:16" x14ac:dyDescent="0.25">
      <c r="B163" s="83"/>
      <c r="C163" s="83"/>
      <c r="D163" s="83"/>
      <c r="E163" s="83"/>
      <c r="F163" s="83"/>
      <c r="G163" s="83"/>
      <c r="H163" s="83"/>
      <c r="I163" s="83"/>
    </row>
    <row r="164" spans="2:16" ht="18" x14ac:dyDescent="0.25">
      <c r="B164" s="82"/>
      <c r="C164" s="83"/>
      <c r="D164" s="83"/>
      <c r="E164" s="83"/>
      <c r="F164" s="124" t="s">
        <v>137</v>
      </c>
      <c r="G164" s="83"/>
      <c r="H164" s="83"/>
      <c r="I164" s="83"/>
      <c r="J164" s="83"/>
      <c r="K164" s="83"/>
    </row>
    <row r="165" spans="2:16" ht="18.75" x14ac:dyDescent="0.3">
      <c r="B165" s="82"/>
      <c r="C165" s="83"/>
      <c r="D165" s="83"/>
      <c r="E165" s="83"/>
      <c r="F165" s="192" t="s">
        <v>159</v>
      </c>
      <c r="G165" s="83"/>
      <c r="H165" s="83"/>
      <c r="I165" s="83"/>
      <c r="J165" s="83"/>
      <c r="K165" s="83"/>
    </row>
    <row r="166" spans="2:16" x14ac:dyDescent="0.25">
      <c r="B166" s="83"/>
      <c r="C166" s="83"/>
      <c r="D166" s="83"/>
      <c r="E166" s="83"/>
      <c r="F166" s="83"/>
      <c r="G166" s="83"/>
      <c r="H166" s="83"/>
      <c r="I166" s="83"/>
      <c r="J166" s="83"/>
      <c r="K166" s="83"/>
    </row>
    <row r="167" spans="2:16" ht="20.25" x14ac:dyDescent="0.3">
      <c r="B167" s="82"/>
      <c r="C167" s="94"/>
      <c r="D167" s="95"/>
      <c r="E167" s="95"/>
      <c r="F167" s="95"/>
      <c r="G167" s="95"/>
      <c r="H167" s="95"/>
      <c r="I167" s="95"/>
      <c r="J167" s="95"/>
      <c r="K167" s="95"/>
      <c r="L167" s="139" t="s">
        <v>65</v>
      </c>
      <c r="M167" s="67"/>
      <c r="N167" s="67"/>
      <c r="O167" s="67"/>
      <c r="P167" s="67"/>
    </row>
    <row r="168" spans="2:16" ht="15.75" x14ac:dyDescent="0.25">
      <c r="B168" s="82"/>
      <c r="C168" s="95"/>
      <c r="D168" s="95"/>
      <c r="E168" s="95" t="s">
        <v>133</v>
      </c>
      <c r="F168" s="96" t="s">
        <v>132</v>
      </c>
      <c r="G168" s="82"/>
      <c r="H168" s="96" t="s">
        <v>62</v>
      </c>
      <c r="I168" s="95"/>
      <c r="J168" s="82"/>
      <c r="K168" s="95"/>
      <c r="L168" s="136" t="s">
        <v>236</v>
      </c>
      <c r="M168" s="67"/>
      <c r="N168" s="67"/>
      <c r="O168" s="67"/>
      <c r="P168" s="67"/>
    </row>
    <row r="169" spans="2:16" ht="15.75" x14ac:dyDescent="0.25">
      <c r="B169" s="82"/>
      <c r="C169" s="157"/>
      <c r="D169" s="158"/>
      <c r="E169" s="157"/>
      <c r="F169" s="157"/>
      <c r="G169" s="82"/>
      <c r="H169" s="96">
        <f>E169*F169</f>
        <v>0</v>
      </c>
      <c r="I169" s="95"/>
      <c r="J169" s="82"/>
      <c r="K169" s="95"/>
      <c r="L169" s="133" t="s">
        <v>237</v>
      </c>
      <c r="M169" s="67"/>
      <c r="N169" s="67"/>
      <c r="O169" s="67"/>
      <c r="P169" s="67"/>
    </row>
    <row r="170" spans="2:16" ht="15.75" x14ac:dyDescent="0.25">
      <c r="B170" s="82"/>
      <c r="C170" s="157"/>
      <c r="D170" s="158"/>
      <c r="E170" s="157"/>
      <c r="F170" s="157"/>
      <c r="G170" s="82"/>
      <c r="H170" s="96">
        <f>E170*F170</f>
        <v>0</v>
      </c>
      <c r="I170" s="95"/>
      <c r="J170" s="82"/>
      <c r="K170" s="95"/>
      <c r="L170" s="133"/>
      <c r="M170" s="67"/>
      <c r="N170" s="67"/>
      <c r="O170" s="67"/>
      <c r="P170" s="67"/>
    </row>
    <row r="171" spans="2:16" ht="15.75" x14ac:dyDescent="0.25">
      <c r="B171" s="82"/>
      <c r="C171" s="157"/>
      <c r="D171" s="158"/>
      <c r="E171" s="157"/>
      <c r="F171" s="157"/>
      <c r="G171" s="82"/>
      <c r="H171" s="96">
        <f>E171*F171</f>
        <v>0</v>
      </c>
      <c r="I171" s="95"/>
      <c r="J171" s="82"/>
      <c r="K171" s="95"/>
      <c r="L171" s="133"/>
      <c r="M171" s="67"/>
      <c r="N171" s="67"/>
      <c r="O171" s="67"/>
      <c r="P171" s="67"/>
    </row>
    <row r="172" spans="2:16" ht="15.75" x14ac:dyDescent="0.25">
      <c r="B172" s="82"/>
      <c r="C172" s="157"/>
      <c r="D172" s="158"/>
      <c r="E172" s="157"/>
      <c r="F172" s="157"/>
      <c r="G172" s="82"/>
      <c r="H172" s="96">
        <f>E172*F172</f>
        <v>0</v>
      </c>
      <c r="I172" s="95"/>
      <c r="J172" s="82"/>
      <c r="K172" s="95"/>
      <c r="L172" s="133" t="s">
        <v>238</v>
      </c>
      <c r="M172" s="67"/>
      <c r="N172" s="67"/>
      <c r="O172" s="67"/>
      <c r="P172" s="67"/>
    </row>
    <row r="173" spans="2:16" ht="15.75" x14ac:dyDescent="0.25">
      <c r="B173" s="82"/>
      <c r="C173" s="157"/>
      <c r="D173" s="158"/>
      <c r="E173" s="157"/>
      <c r="F173" s="157"/>
      <c r="G173" s="82"/>
      <c r="H173" s="182">
        <f>E173*F173</f>
        <v>0</v>
      </c>
      <c r="I173" s="95"/>
      <c r="J173" s="82"/>
      <c r="K173" s="95"/>
      <c r="L173" s="133" t="s">
        <v>241</v>
      </c>
      <c r="M173" s="67"/>
      <c r="N173" s="67"/>
      <c r="O173" s="67"/>
      <c r="P173" s="67"/>
    </row>
    <row r="174" spans="2:16" ht="15.75" x14ac:dyDescent="0.25">
      <c r="B174" s="82"/>
      <c r="C174" s="95"/>
      <c r="D174" s="95"/>
      <c r="E174" s="95"/>
      <c r="F174" s="95" t="s">
        <v>63</v>
      </c>
      <c r="G174" s="82"/>
      <c r="H174" s="97">
        <f>SUM(H169:H173)</f>
        <v>0</v>
      </c>
      <c r="I174" s="95"/>
      <c r="J174" s="82"/>
      <c r="K174" s="95"/>
      <c r="L174" s="133" t="s">
        <v>239</v>
      </c>
      <c r="M174" s="67"/>
      <c r="N174" s="67"/>
      <c r="O174" s="67"/>
      <c r="P174" s="67"/>
    </row>
    <row r="175" spans="2:16" ht="15.75" x14ac:dyDescent="0.25">
      <c r="B175" s="82"/>
      <c r="C175" s="95" t="s">
        <v>155</v>
      </c>
      <c r="D175" s="95"/>
      <c r="E175" s="95"/>
      <c r="F175" s="95"/>
      <c r="G175" s="98" t="s">
        <v>64</v>
      </c>
      <c r="H175" s="181">
        <v>30</v>
      </c>
      <c r="I175" s="95" t="s">
        <v>134</v>
      </c>
      <c r="J175" s="82"/>
      <c r="K175" s="95"/>
      <c r="L175" s="133" t="s">
        <v>240</v>
      </c>
      <c r="M175" s="67"/>
      <c r="N175" s="67"/>
      <c r="O175" s="67"/>
      <c r="P175" s="67"/>
    </row>
    <row r="176" spans="2:16" ht="15.75" x14ac:dyDescent="0.25">
      <c r="B176" s="82"/>
      <c r="C176" s="95"/>
      <c r="D176" s="95"/>
      <c r="E176" s="95"/>
      <c r="F176" s="95"/>
      <c r="G176" s="95"/>
      <c r="H176" s="96"/>
      <c r="I176" s="95"/>
      <c r="J176" s="82"/>
      <c r="K176" s="95"/>
      <c r="L176" s="67"/>
      <c r="M176" s="67"/>
      <c r="N176" s="67"/>
      <c r="O176" s="67"/>
      <c r="P176" s="67"/>
    </row>
    <row r="177" spans="2:43" ht="16.5" thickBot="1" x14ac:dyDescent="0.3">
      <c r="B177" s="82"/>
      <c r="C177" s="94" t="s">
        <v>136</v>
      </c>
      <c r="D177" s="95"/>
      <c r="E177" s="95"/>
      <c r="F177" s="95"/>
      <c r="G177" s="95"/>
      <c r="H177" s="302">
        <f>'Costs &amp; Benefits'!H177</f>
        <v>651</v>
      </c>
      <c r="I177" s="95"/>
      <c r="J177" s="82"/>
      <c r="K177" s="95"/>
      <c r="L177" s="67"/>
      <c r="M177" s="67"/>
      <c r="N177" s="67"/>
      <c r="O177" s="67"/>
      <c r="P177" s="67"/>
    </row>
    <row r="178" spans="2:43" ht="16.5" thickTop="1" x14ac:dyDescent="0.25">
      <c r="B178" s="82"/>
      <c r="C178" s="94"/>
      <c r="D178" s="95"/>
      <c r="E178" s="95"/>
      <c r="F178" s="95"/>
      <c r="G178" s="95"/>
      <c r="H178" s="95"/>
      <c r="I178" s="125"/>
      <c r="J178" s="95"/>
      <c r="K178" s="95"/>
      <c r="L178" s="61"/>
      <c r="M178" s="61"/>
      <c r="N178" s="61"/>
      <c r="O178" s="61"/>
      <c r="P178" s="61"/>
    </row>
    <row r="179" spans="2:43" ht="15.75" x14ac:dyDescent="0.25">
      <c r="B179" s="83"/>
      <c r="C179" s="112"/>
      <c r="D179" s="112"/>
      <c r="E179" s="112"/>
      <c r="F179" s="112"/>
      <c r="G179" s="112"/>
      <c r="H179" s="112"/>
      <c r="I179" s="112"/>
      <c r="J179" s="112"/>
      <c r="K179" s="112"/>
      <c r="L179" s="61"/>
      <c r="M179" s="61"/>
      <c r="N179" s="61"/>
      <c r="O179" s="61"/>
      <c r="P179" s="61"/>
    </row>
    <row r="180" spans="2:43" ht="20.25" x14ac:dyDescent="0.3">
      <c r="B180" s="83"/>
      <c r="C180" s="112"/>
      <c r="D180" s="112"/>
      <c r="E180" s="186"/>
      <c r="F180" s="124" t="s">
        <v>156</v>
      </c>
      <c r="G180" s="112"/>
      <c r="H180" s="112"/>
      <c r="I180" s="112"/>
      <c r="J180" s="112"/>
      <c r="K180" s="112"/>
      <c r="L180" s="292"/>
      <c r="M180" s="141"/>
      <c r="N180" s="136"/>
      <c r="O180" s="136"/>
      <c r="P180" s="136"/>
      <c r="Q180" s="142"/>
      <c r="R180" s="142"/>
      <c r="S180" s="142"/>
      <c r="T180" s="142"/>
      <c r="U180" s="142"/>
      <c r="V180" s="142"/>
      <c r="W180" s="142"/>
      <c r="X180" s="142"/>
      <c r="Y180" s="142"/>
      <c r="Z180" s="142"/>
      <c r="AA180" s="142"/>
      <c r="AB180" s="142"/>
      <c r="AC180" s="143"/>
      <c r="AD180" s="143"/>
      <c r="AE180" s="143"/>
      <c r="AF180" s="143"/>
      <c r="AG180" s="143"/>
      <c r="AH180" s="143"/>
      <c r="AI180" s="143"/>
      <c r="AJ180" s="143"/>
      <c r="AK180" s="143"/>
      <c r="AL180" s="143"/>
      <c r="AM180" s="143"/>
      <c r="AN180" s="143"/>
      <c r="AO180" s="143"/>
      <c r="AP180" s="144"/>
      <c r="AQ180" s="144"/>
    </row>
    <row r="181" spans="2:43" ht="15.75" x14ac:dyDescent="0.25">
      <c r="B181" s="83"/>
      <c r="C181" s="112"/>
      <c r="D181" s="112"/>
      <c r="E181" s="186"/>
      <c r="F181" s="112"/>
      <c r="G181" s="112"/>
      <c r="H181" s="112"/>
      <c r="I181" s="112"/>
      <c r="J181" s="112"/>
      <c r="K181" s="112"/>
      <c r="L181" s="344" t="s">
        <v>203</v>
      </c>
      <c r="M181" s="341"/>
      <c r="N181" s="136"/>
      <c r="O181" s="136"/>
      <c r="P181" s="136"/>
      <c r="Q181" s="142"/>
      <c r="R181" s="142"/>
      <c r="S181" s="142"/>
      <c r="T181" s="142"/>
      <c r="U181" s="142"/>
      <c r="V181" s="142"/>
      <c r="W181" s="142"/>
      <c r="X181" s="142"/>
      <c r="Y181" s="142"/>
      <c r="Z181" s="142"/>
      <c r="AA181" s="142"/>
      <c r="AB181" s="142"/>
      <c r="AC181" s="143"/>
      <c r="AD181" s="143"/>
      <c r="AE181" s="143"/>
      <c r="AF181" s="143"/>
      <c r="AG181" s="143"/>
      <c r="AH181" s="143"/>
      <c r="AI181" s="143"/>
      <c r="AJ181" s="143"/>
      <c r="AK181" s="143"/>
      <c r="AL181" s="143"/>
      <c r="AM181" s="143"/>
      <c r="AN181" s="143"/>
      <c r="AO181" s="143"/>
      <c r="AP181" s="144"/>
      <c r="AQ181" s="144"/>
    </row>
    <row r="182" spans="2:43" ht="15.75" x14ac:dyDescent="0.25">
      <c r="B182" s="82"/>
      <c r="C182" s="94"/>
      <c r="D182" s="94"/>
      <c r="E182" s="94"/>
      <c r="F182" s="94"/>
      <c r="G182" s="94"/>
      <c r="H182" s="94"/>
      <c r="I182" s="94"/>
      <c r="J182" s="94"/>
      <c r="K182" s="94"/>
      <c r="L182" s="342" t="s">
        <v>66</v>
      </c>
      <c r="M182" s="343"/>
      <c r="N182" s="223" t="s">
        <v>67</v>
      </c>
      <c r="O182" s="137"/>
      <c r="P182" s="137"/>
      <c r="Q182" s="146"/>
      <c r="R182" s="146"/>
      <c r="S182" s="146"/>
      <c r="T182" s="146"/>
      <c r="U182" s="146"/>
      <c r="V182" s="142"/>
      <c r="W182" s="142"/>
      <c r="X182" s="142"/>
      <c r="Y182" s="142"/>
      <c r="Z182" s="142"/>
      <c r="AA182" s="142"/>
      <c r="AB182" s="142"/>
      <c r="AC182" s="142"/>
      <c r="AD182" s="142"/>
      <c r="AE182" s="142"/>
      <c r="AF182" s="142"/>
      <c r="AG182" s="142"/>
      <c r="AH182" s="142"/>
      <c r="AI182" s="142"/>
      <c r="AJ182" s="142"/>
      <c r="AK182" s="142"/>
      <c r="AL182" s="142"/>
      <c r="AM182" s="142"/>
      <c r="AN182" s="142"/>
      <c r="AO182" s="143"/>
      <c r="AP182" s="144"/>
      <c r="AQ182" s="144"/>
    </row>
    <row r="183" spans="2:43" ht="15.75" x14ac:dyDescent="0.25">
      <c r="B183" s="82"/>
      <c r="C183" s="95"/>
      <c r="D183" s="82"/>
      <c r="E183" s="94" t="s">
        <v>68</v>
      </c>
      <c r="F183" s="95"/>
      <c r="G183" s="94" t="s">
        <v>69</v>
      </c>
      <c r="H183" s="98"/>
      <c r="I183" s="5" t="s">
        <v>160</v>
      </c>
      <c r="J183" s="111"/>
      <c r="K183" s="95"/>
      <c r="L183" s="137" t="s">
        <v>70</v>
      </c>
      <c r="M183" s="147" t="s">
        <v>71</v>
      </c>
      <c r="N183" s="137" t="s">
        <v>72</v>
      </c>
      <c r="O183" s="137"/>
      <c r="P183" s="137"/>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3"/>
      <c r="AP183" s="144"/>
      <c r="AQ183" s="144"/>
    </row>
    <row r="184" spans="2:43" ht="15.75" x14ac:dyDescent="0.25">
      <c r="B184" s="82"/>
      <c r="C184" s="95" t="s">
        <v>76</v>
      </c>
      <c r="D184" s="82"/>
      <c r="E184" s="120">
        <f>'Costs &amp; Benefits'!E184</f>
        <v>7000</v>
      </c>
      <c r="F184" s="95"/>
      <c r="G184" s="291">
        <f>'Costs &amp; Benefits'!G184+2000</f>
        <v>14000</v>
      </c>
      <c r="H184" s="95"/>
      <c r="I184" s="194">
        <f>(G184-E184)/E184</f>
        <v>1</v>
      </c>
      <c r="J184" s="193"/>
      <c r="K184" s="95"/>
      <c r="L184" s="137" t="s">
        <v>73</v>
      </c>
      <c r="M184" s="147" t="s">
        <v>74</v>
      </c>
      <c r="N184" s="137" t="s">
        <v>75</v>
      </c>
      <c r="O184" s="137"/>
      <c r="P184" s="137"/>
      <c r="Q184" s="142"/>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3"/>
      <c r="AP184" s="144"/>
      <c r="AQ184" s="144"/>
    </row>
    <row r="185" spans="2:43" ht="15.75" x14ac:dyDescent="0.25">
      <c r="B185" s="82"/>
      <c r="C185" s="95"/>
      <c r="D185" s="82"/>
      <c r="E185" s="95"/>
      <c r="F185" s="95"/>
      <c r="G185" s="277"/>
      <c r="H185" s="95"/>
      <c r="I185" s="1"/>
      <c r="J185" s="1"/>
      <c r="K185" s="95"/>
      <c r="L185" s="137" t="s">
        <v>77</v>
      </c>
      <c r="M185" s="147" t="s">
        <v>78</v>
      </c>
      <c r="N185" s="137" t="s">
        <v>79</v>
      </c>
      <c r="O185" s="137"/>
      <c r="P185" s="137"/>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3"/>
      <c r="AP185" s="144"/>
      <c r="AQ185" s="144"/>
    </row>
    <row r="186" spans="2:43" ht="15.75" x14ac:dyDescent="0.25">
      <c r="B186" s="82"/>
      <c r="C186" s="95" t="s">
        <v>80</v>
      </c>
      <c r="D186" s="82"/>
      <c r="E186" s="115">
        <f>E184*78%</f>
        <v>5460</v>
      </c>
      <c r="F186" s="95"/>
      <c r="G186" s="115">
        <f>G184*80%</f>
        <v>11200</v>
      </c>
      <c r="H186" s="95"/>
      <c r="I186" s="1"/>
      <c r="J186" s="1"/>
      <c r="K186" s="95"/>
      <c r="L186" s="61"/>
      <c r="M186" s="137"/>
      <c r="N186" s="137"/>
      <c r="O186" s="137"/>
      <c r="P186" s="137"/>
      <c r="Q186" s="142"/>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3"/>
      <c r="AP186" s="144"/>
      <c r="AQ186" s="144"/>
    </row>
    <row r="187" spans="2:43" ht="15.75" x14ac:dyDescent="0.25">
      <c r="B187" s="82"/>
      <c r="C187" s="95"/>
      <c r="D187" s="82"/>
      <c r="E187" s="95"/>
      <c r="F187" s="95"/>
      <c r="G187" s="95"/>
      <c r="H187" s="95"/>
      <c r="I187" s="194"/>
      <c r="J187" s="193"/>
      <c r="K187" s="95"/>
      <c r="L187" s="137" t="s">
        <v>170</v>
      </c>
      <c r="M187" s="137"/>
      <c r="N187" s="137"/>
      <c r="O187" s="137"/>
      <c r="P187" s="137"/>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3"/>
      <c r="AP187" s="144"/>
      <c r="AQ187" s="144"/>
    </row>
    <row r="188" spans="2:43" ht="15.75" x14ac:dyDescent="0.25">
      <c r="B188" s="82"/>
      <c r="C188" s="95" t="s">
        <v>81</v>
      </c>
      <c r="D188" s="82"/>
      <c r="E188" s="101">
        <f>E186/13.8</f>
        <v>395.65217391304344</v>
      </c>
      <c r="F188" s="95"/>
      <c r="G188" s="101">
        <f>G186/13.2</f>
        <v>848.4848484848485</v>
      </c>
      <c r="H188" s="95"/>
      <c r="I188" s="194">
        <f>(G188-E188)/E188</f>
        <v>1.1445221445221447</v>
      </c>
      <c r="J188" s="95"/>
      <c r="K188" s="95"/>
      <c r="L188" s="137"/>
      <c r="M188" s="137" t="s">
        <v>171</v>
      </c>
      <c r="N188" s="137"/>
      <c r="O188" s="137"/>
      <c r="P188" s="137"/>
      <c r="Q188" s="142"/>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3"/>
      <c r="AP188" s="144"/>
      <c r="AQ188" s="144"/>
    </row>
    <row r="189" spans="2:43" ht="15.75" x14ac:dyDescent="0.25">
      <c r="B189" s="82"/>
      <c r="C189" s="95" t="s">
        <v>82</v>
      </c>
      <c r="D189" s="82"/>
      <c r="E189" s="101"/>
      <c r="F189" s="95"/>
      <c r="G189" s="101">
        <f>G188-E188</f>
        <v>452.83267457180506</v>
      </c>
      <c r="H189" s="95"/>
      <c r="I189" s="95"/>
      <c r="J189" s="95"/>
      <c r="K189" s="95"/>
      <c r="L189" s="61"/>
      <c r="M189" s="61"/>
      <c r="N189" s="137"/>
      <c r="O189" s="137"/>
      <c r="P189" s="137"/>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3"/>
      <c r="AP189" s="144"/>
      <c r="AQ189" s="144"/>
    </row>
    <row r="190" spans="2:43" ht="15.75" x14ac:dyDescent="0.25">
      <c r="B190" s="82"/>
      <c r="C190" s="95"/>
      <c r="D190" s="82"/>
      <c r="E190" s="95"/>
      <c r="F190" s="95"/>
      <c r="G190" s="95"/>
      <c r="H190" s="95"/>
      <c r="I190" s="95"/>
      <c r="J190" s="95"/>
      <c r="K190" s="95"/>
      <c r="L190" s="235" t="s">
        <v>200</v>
      </c>
      <c r="M190" s="137"/>
      <c r="N190" s="137"/>
      <c r="O190" s="137"/>
      <c r="P190" s="137"/>
      <c r="Q190" s="142"/>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3"/>
      <c r="AP190" s="144"/>
      <c r="AQ190" s="144"/>
    </row>
    <row r="191" spans="2:43" ht="15.75" x14ac:dyDescent="0.25">
      <c r="B191" s="82"/>
      <c r="C191" s="95" t="s">
        <v>83</v>
      </c>
      <c r="D191" s="82"/>
      <c r="E191" s="102"/>
      <c r="F191" s="95"/>
      <c r="G191" s="119">
        <f>'Costs &amp; Benefits'!G191</f>
        <v>5.75</v>
      </c>
      <c r="H191" s="95"/>
      <c r="I191" s="95"/>
      <c r="J191" s="95"/>
      <c r="K191" s="95"/>
      <c r="L191" s="137" t="s">
        <v>201</v>
      </c>
      <c r="M191" s="137"/>
      <c r="N191" s="137"/>
      <c r="O191" s="137"/>
      <c r="P191" s="137"/>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3"/>
      <c r="AP191" s="144"/>
      <c r="AQ191" s="144"/>
    </row>
    <row r="192" spans="2:43" ht="15.75" x14ac:dyDescent="0.25">
      <c r="B192" s="82"/>
      <c r="C192" s="95"/>
      <c r="D192" s="82"/>
      <c r="E192" s="95"/>
      <c r="F192" s="95"/>
      <c r="G192" s="95"/>
      <c r="H192" s="95"/>
      <c r="I192" s="95"/>
      <c r="J192" s="95"/>
      <c r="K192" s="95"/>
      <c r="L192" s="137"/>
      <c r="M192" s="137"/>
      <c r="N192" s="137"/>
      <c r="O192" s="137"/>
      <c r="P192" s="137"/>
      <c r="Q192" s="142"/>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3"/>
      <c r="AP192" s="144"/>
      <c r="AQ192" s="144"/>
    </row>
    <row r="193" spans="2:43" ht="15.75" x14ac:dyDescent="0.25">
      <c r="B193" s="82"/>
      <c r="C193" s="95" t="s">
        <v>84</v>
      </c>
      <c r="D193" s="82"/>
      <c r="E193" s="103"/>
      <c r="F193" s="103"/>
      <c r="G193" s="42">
        <f>G189*G191</f>
        <v>2603.787878787879</v>
      </c>
      <c r="H193" s="95"/>
      <c r="I193" s="95"/>
      <c r="J193" s="95"/>
      <c r="K193" s="95"/>
      <c r="L193" s="136" t="s">
        <v>202</v>
      </c>
      <c r="M193" s="137"/>
      <c r="N193" s="137"/>
      <c r="O193" s="137"/>
      <c r="P193" s="137"/>
      <c r="Q193" s="142"/>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3"/>
      <c r="AP193" s="144"/>
      <c r="AQ193" s="144"/>
    </row>
    <row r="194" spans="2:43" ht="15.75" x14ac:dyDescent="0.25">
      <c r="B194" s="82"/>
      <c r="C194" s="95"/>
      <c r="D194" s="82"/>
      <c r="E194" s="95"/>
      <c r="F194" s="95"/>
      <c r="G194" s="95"/>
      <c r="H194" s="95"/>
      <c r="I194" s="95"/>
      <c r="J194" s="95"/>
      <c r="K194" s="95"/>
      <c r="L194" s="147" t="s">
        <v>85</v>
      </c>
      <c r="M194" s="137" t="s">
        <v>152</v>
      </c>
      <c r="N194" s="137"/>
      <c r="O194" s="137"/>
      <c r="P194" s="137"/>
      <c r="Q194" s="142"/>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3"/>
      <c r="AP194" s="144"/>
      <c r="AQ194" s="144"/>
    </row>
    <row r="195" spans="2:43" ht="15.75" x14ac:dyDescent="0.25">
      <c r="B195" s="82"/>
      <c r="C195" s="95" t="s">
        <v>141</v>
      </c>
      <c r="D195" s="82"/>
      <c r="E195" s="118">
        <f>'Costs &amp; Benefits'!E195</f>
        <v>0.4</v>
      </c>
      <c r="F195" s="95"/>
      <c r="G195" s="42">
        <f>(G193-E193)*E195</f>
        <v>1041.5151515151517</v>
      </c>
      <c r="H195" s="95"/>
      <c r="I195" s="95"/>
      <c r="J195" s="95"/>
      <c r="K195" s="95"/>
      <c r="L195" s="147" t="s">
        <v>86</v>
      </c>
      <c r="M195" s="137" t="s">
        <v>153</v>
      </c>
      <c r="N195" s="137"/>
      <c r="O195" s="137"/>
      <c r="P195" s="137"/>
      <c r="Q195" s="142"/>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3"/>
      <c r="AP195" s="144"/>
      <c r="AQ195" s="144"/>
    </row>
    <row r="196" spans="2:43" ht="15.75" x14ac:dyDescent="0.25">
      <c r="B196" s="82"/>
      <c r="C196" s="95" t="s">
        <v>87</v>
      </c>
      <c r="D196" s="82"/>
      <c r="E196" s="95"/>
      <c r="F196" s="95"/>
      <c r="G196" s="103"/>
      <c r="H196" s="95"/>
      <c r="I196" s="95"/>
      <c r="J196" s="95"/>
      <c r="K196" s="95"/>
      <c r="L196" s="137"/>
      <c r="M196" s="137"/>
      <c r="N196" s="137"/>
      <c r="O196" s="137"/>
      <c r="P196" s="137"/>
      <c r="Q196" s="142"/>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3"/>
      <c r="AP196" s="144"/>
      <c r="AQ196" s="144"/>
    </row>
    <row r="197" spans="2:43" ht="15.75" x14ac:dyDescent="0.25">
      <c r="B197" s="82"/>
      <c r="C197" s="95"/>
      <c r="D197" s="82"/>
      <c r="E197" s="95"/>
      <c r="F197" s="95"/>
      <c r="G197" s="103"/>
      <c r="H197" s="95"/>
      <c r="I197" s="95"/>
      <c r="J197" s="95"/>
      <c r="K197" s="95"/>
      <c r="L197" s="141"/>
      <c r="M197" s="141"/>
      <c r="N197" s="141"/>
      <c r="O197" s="141"/>
      <c r="P197" s="141"/>
      <c r="Q197" s="142"/>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3"/>
      <c r="AP197" s="144"/>
      <c r="AQ197" s="144"/>
    </row>
    <row r="198" spans="2:43" ht="16.5" thickBot="1" x14ac:dyDescent="0.3">
      <c r="B198" s="82"/>
      <c r="C198" s="95" t="s">
        <v>88</v>
      </c>
      <c r="D198" s="82"/>
      <c r="E198" s="103"/>
      <c r="F198" s="103"/>
      <c r="G198" s="104">
        <f>G193-G195</f>
        <v>1562.2727272727273</v>
      </c>
      <c r="H198" s="95"/>
      <c r="I198" s="95"/>
      <c r="J198" s="95"/>
      <c r="K198" s="95"/>
      <c r="L198" s="141"/>
      <c r="M198" s="141"/>
      <c r="N198" s="141"/>
      <c r="O198" s="141"/>
      <c r="P198" s="141"/>
      <c r="Q198" s="142"/>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3"/>
      <c r="AP198" s="144"/>
      <c r="AQ198" s="144"/>
    </row>
    <row r="199" spans="2:43" ht="6.75" customHeight="1" thickTop="1" x14ac:dyDescent="0.25">
      <c r="B199" s="82"/>
      <c r="C199" s="95"/>
      <c r="D199" s="82"/>
      <c r="E199" s="95"/>
      <c r="F199" s="95"/>
      <c r="G199" s="103"/>
      <c r="H199" s="95"/>
      <c r="I199" s="95"/>
      <c r="J199" s="95"/>
      <c r="K199" s="95"/>
      <c r="L199" s="141"/>
      <c r="M199" s="141"/>
      <c r="N199" s="141"/>
      <c r="O199" s="141"/>
      <c r="P199" s="141"/>
      <c r="Q199" s="142"/>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3"/>
      <c r="AP199" s="144"/>
      <c r="AQ199" s="144"/>
    </row>
    <row r="200" spans="2:43" ht="15.75" x14ac:dyDescent="0.25">
      <c r="B200" s="82"/>
      <c r="C200" s="94" t="s">
        <v>89</v>
      </c>
      <c r="D200" s="82"/>
      <c r="E200" s="95"/>
      <c r="F200" s="95"/>
      <c r="G200" s="103"/>
      <c r="H200" s="95"/>
      <c r="I200" s="95"/>
      <c r="J200" s="95"/>
      <c r="K200" s="95"/>
      <c r="L200" s="141"/>
      <c r="M200" s="141"/>
      <c r="N200" s="141"/>
      <c r="O200" s="141"/>
      <c r="P200" s="141"/>
      <c r="Q200" s="142"/>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3"/>
      <c r="AP200" s="144"/>
      <c r="AQ200" s="144"/>
    </row>
    <row r="201" spans="2:43" ht="15.75" x14ac:dyDescent="0.25">
      <c r="B201" s="82"/>
      <c r="C201" s="95" t="s">
        <v>90</v>
      </c>
      <c r="D201" s="82"/>
      <c r="E201" s="95"/>
      <c r="F201" s="95"/>
      <c r="G201" s="42">
        <f>J161</f>
        <v>1086.75</v>
      </c>
      <c r="H201" s="95"/>
      <c r="I201" s="95"/>
      <c r="J201" s="95"/>
      <c r="K201" s="95"/>
      <c r="L201" s="141"/>
      <c r="M201" s="141"/>
      <c r="N201" s="141"/>
      <c r="O201" s="141"/>
      <c r="P201" s="141"/>
      <c r="Q201" s="142"/>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3"/>
      <c r="AP201" s="144"/>
      <c r="AQ201" s="144"/>
    </row>
    <row r="202" spans="2:43" ht="15.75" x14ac:dyDescent="0.25">
      <c r="B202" s="82"/>
      <c r="C202" s="95" t="s">
        <v>91</v>
      </c>
      <c r="D202" s="82"/>
      <c r="E202" s="95"/>
      <c r="F202" s="95"/>
      <c r="G202" s="42">
        <f>H177</f>
        <v>651</v>
      </c>
      <c r="H202" s="95"/>
      <c r="I202" s="95"/>
      <c r="J202" s="95"/>
      <c r="K202" s="95"/>
      <c r="L202" s="141"/>
      <c r="M202" s="141"/>
      <c r="N202" s="141"/>
      <c r="O202" s="141"/>
      <c r="P202" s="141"/>
      <c r="Q202" s="142"/>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3"/>
      <c r="AP202" s="144"/>
      <c r="AQ202" s="144"/>
    </row>
    <row r="203" spans="2:43" ht="16.5" thickBot="1" x14ac:dyDescent="0.3">
      <c r="B203" s="82"/>
      <c r="C203" s="95" t="s">
        <v>92</v>
      </c>
      <c r="D203" s="82"/>
      <c r="E203" s="95"/>
      <c r="F203" s="95"/>
      <c r="G203" s="104">
        <f>SUM(G201:G202)</f>
        <v>1737.75</v>
      </c>
      <c r="H203" s="95"/>
      <c r="I203" s="95"/>
      <c r="J203" s="95"/>
      <c r="K203" s="95"/>
      <c r="L203" s="145"/>
      <c r="M203" s="61"/>
      <c r="N203" s="61"/>
      <c r="O203" s="61"/>
      <c r="P203" s="141"/>
      <c r="Q203" s="142"/>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3"/>
      <c r="AP203" s="144"/>
      <c r="AQ203" s="144"/>
    </row>
    <row r="204" spans="2:43" ht="16.5" thickTop="1" x14ac:dyDescent="0.25">
      <c r="B204" s="82"/>
      <c r="C204" s="95"/>
      <c r="D204" s="95"/>
      <c r="E204" s="95"/>
      <c r="F204" s="95"/>
      <c r="G204" s="95"/>
      <c r="H204" s="95"/>
      <c r="I204" s="95"/>
      <c r="J204" s="95"/>
      <c r="K204" s="95"/>
      <c r="L204" s="145" t="s">
        <v>199</v>
      </c>
      <c r="M204" s="61"/>
      <c r="N204" s="61"/>
      <c r="O204" s="61"/>
      <c r="P204" s="141"/>
      <c r="Q204" s="142"/>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3"/>
      <c r="AP204" s="144"/>
      <c r="AQ204" s="144"/>
    </row>
    <row r="205" spans="2:43" ht="63" x14ac:dyDescent="0.25">
      <c r="B205" s="82"/>
      <c r="C205" s="94" t="s">
        <v>93</v>
      </c>
      <c r="D205" s="195" t="s">
        <v>94</v>
      </c>
      <c r="E205" s="258" t="s">
        <v>139</v>
      </c>
      <c r="F205" s="196"/>
      <c r="G205" s="197" t="s">
        <v>138</v>
      </c>
      <c r="H205" s="196"/>
      <c r="I205" s="195" t="s">
        <v>168</v>
      </c>
      <c r="J205" s="95"/>
      <c r="K205" s="95"/>
      <c r="L205" s="141"/>
      <c r="M205" s="147" t="s">
        <v>70</v>
      </c>
      <c r="N205" s="147" t="s">
        <v>73</v>
      </c>
      <c r="O205" s="147" t="s">
        <v>77</v>
      </c>
      <c r="P205" s="141"/>
      <c r="Q205" s="142"/>
      <c r="R205" s="247" t="s">
        <v>224</v>
      </c>
      <c r="S205" s="247" t="s">
        <v>225</v>
      </c>
      <c r="T205" s="247" t="s">
        <v>226</v>
      </c>
      <c r="U205" s="142"/>
      <c r="V205" s="142"/>
      <c r="W205" s="142"/>
      <c r="X205" s="142"/>
      <c r="Y205" s="142" t="s">
        <v>95</v>
      </c>
      <c r="AA205" s="142"/>
      <c r="AB205" s="142"/>
      <c r="AC205" s="142"/>
      <c r="AD205" s="142"/>
      <c r="AE205" s="142"/>
      <c r="AF205" s="142"/>
      <c r="AG205" s="142"/>
      <c r="AH205" s="142"/>
      <c r="AI205" s="142"/>
      <c r="AJ205" s="142"/>
      <c r="AK205" s="142"/>
      <c r="AL205" s="142"/>
      <c r="AM205" s="142"/>
      <c r="AN205" s="142"/>
      <c r="AO205" s="143"/>
      <c r="AP205" s="144"/>
      <c r="AQ205" s="144"/>
    </row>
    <row r="206" spans="2:43" ht="15.75" x14ac:dyDescent="0.25">
      <c r="B206" s="82"/>
      <c r="C206" s="95" t="s">
        <v>96</v>
      </c>
      <c r="D206" s="95"/>
      <c r="E206" s="259"/>
      <c r="F206" s="82"/>
      <c r="G206" s="152">
        <f>G203*-1</f>
        <v>-1737.75</v>
      </c>
      <c r="H206" s="246">
        <v>0</v>
      </c>
      <c r="I206" s="105">
        <f>G206</f>
        <v>-1737.75</v>
      </c>
      <c r="J206" s="95"/>
      <c r="K206" s="95"/>
      <c r="L206" s="61"/>
      <c r="M206" s="147" t="s">
        <v>135</v>
      </c>
      <c r="N206" s="147" t="s">
        <v>135</v>
      </c>
      <c r="O206" s="147" t="s">
        <v>135</v>
      </c>
      <c r="P206" s="141"/>
      <c r="Q206" s="142"/>
      <c r="R206" s="250">
        <f t="array" ref="R206:T211">LINEST(I206:I211,H206:H211^{1,2},,TRUE)</f>
        <v>-62.818749999999923</v>
      </c>
      <c r="S206" s="250">
        <v>1608.8346590909084</v>
      </c>
      <c r="T206" s="250">
        <v>-1731.0434090909075</v>
      </c>
      <c r="U206" s="142"/>
      <c r="V206" s="142"/>
      <c r="W206" s="148" t="s">
        <v>98</v>
      </c>
      <c r="X206" s="148" t="s">
        <v>99</v>
      </c>
      <c r="Y206" s="148" t="s">
        <v>100</v>
      </c>
      <c r="Z206" s="148" t="s">
        <v>101</v>
      </c>
      <c r="AA206" s="148" t="s">
        <v>102</v>
      </c>
      <c r="AB206" s="148" t="s">
        <v>103</v>
      </c>
      <c r="AC206" s="148" t="s">
        <v>104</v>
      </c>
      <c r="AD206" s="142"/>
      <c r="AE206" s="142"/>
      <c r="AF206" s="142"/>
      <c r="AG206" s="142"/>
      <c r="AH206" s="142"/>
      <c r="AI206" s="142"/>
      <c r="AJ206" s="142"/>
      <c r="AK206" s="142"/>
      <c r="AL206" s="142"/>
      <c r="AM206" s="142"/>
      <c r="AN206" s="142"/>
      <c r="AO206" s="143"/>
      <c r="AP206" s="144"/>
      <c r="AQ206" s="144"/>
    </row>
    <row r="207" spans="2:43" ht="15.75" x14ac:dyDescent="0.25">
      <c r="B207" s="82"/>
      <c r="C207" s="95" t="s">
        <v>140</v>
      </c>
      <c r="D207" s="252">
        <f>'Costs &amp; Benefits'!D207</f>
        <v>1</v>
      </c>
      <c r="E207" s="260">
        <f>$E$184+(D207*($G$184-$E$184))</f>
        <v>14000</v>
      </c>
      <c r="F207" s="82"/>
      <c r="G207" s="105">
        <f>AC207</f>
        <v>1562.2727272727273</v>
      </c>
      <c r="H207" s="246">
        <v>1</v>
      </c>
      <c r="I207" s="105">
        <f>I206+G207</f>
        <v>-175.47727272727275</v>
      </c>
      <c r="J207" s="106"/>
      <c r="K207" s="106"/>
      <c r="L207" s="147" t="s">
        <v>97</v>
      </c>
      <c r="M207" s="149">
        <v>1</v>
      </c>
      <c r="N207" s="149">
        <v>1</v>
      </c>
      <c r="O207" s="149">
        <v>1</v>
      </c>
      <c r="P207" s="141"/>
      <c r="Q207" s="142"/>
      <c r="R207" s="251">
        <v>1.6758382824317035</v>
      </c>
      <c r="S207" s="250">
        <v>8.729385687387559</v>
      </c>
      <c r="T207" s="250">
        <v>9.2803721781592152</v>
      </c>
      <c r="U207" s="142"/>
      <c r="V207" s="142"/>
      <c r="W207" s="257">
        <f>$E$184+(D207*($G$184-$E$184))</f>
        <v>14000</v>
      </c>
      <c r="X207" s="142">
        <f>W207*80%</f>
        <v>11200</v>
      </c>
      <c r="Y207" s="150">
        <f>X207/13.2</f>
        <v>848.4848484848485</v>
      </c>
      <c r="Z207" s="150">
        <f>Y207-$E$188</f>
        <v>452.83267457180506</v>
      </c>
      <c r="AA207" s="151">
        <f>Z207*$G$191</f>
        <v>2603.787878787879</v>
      </c>
      <c r="AB207" s="151">
        <f>AA207*$E$195</f>
        <v>1041.5151515151517</v>
      </c>
      <c r="AC207" s="151">
        <f>AA207-AB207</f>
        <v>1562.2727272727273</v>
      </c>
      <c r="AD207" s="142"/>
      <c r="AE207" s="142"/>
      <c r="AF207" s="142"/>
      <c r="AG207" s="142"/>
      <c r="AH207" s="142"/>
      <c r="AI207" s="142"/>
      <c r="AJ207" s="142"/>
      <c r="AK207" s="142"/>
      <c r="AL207" s="142"/>
      <c r="AM207" s="142"/>
      <c r="AN207" s="142"/>
      <c r="AO207" s="143"/>
      <c r="AP207" s="144"/>
      <c r="AQ207" s="144"/>
    </row>
    <row r="208" spans="2:43" ht="15.75" x14ac:dyDescent="0.25">
      <c r="B208" s="82"/>
      <c r="C208" s="95" t="s">
        <v>105</v>
      </c>
      <c r="D208" s="252">
        <f>'Costs &amp; Benefits'!D208</f>
        <v>0.9</v>
      </c>
      <c r="E208" s="260">
        <f>$E$184+(D208*($G$184-$E$184))</f>
        <v>13300</v>
      </c>
      <c r="F208" s="82"/>
      <c r="G208" s="105">
        <f>AC208</f>
        <v>1415.9090909090912</v>
      </c>
      <c r="H208" s="246">
        <v>2</v>
      </c>
      <c r="I208" s="105">
        <f>I207+G208</f>
        <v>1240.4318181818185</v>
      </c>
      <c r="J208" s="106"/>
      <c r="K208" s="106"/>
      <c r="L208" s="147" t="s">
        <v>117</v>
      </c>
      <c r="M208" s="237">
        <v>0.9</v>
      </c>
      <c r="N208" s="237">
        <v>0.95</v>
      </c>
      <c r="O208" s="237">
        <v>1</v>
      </c>
      <c r="P208" s="141"/>
      <c r="Q208" s="142"/>
      <c r="R208" s="250">
        <v>0.999989331625039</v>
      </c>
      <c r="S208" s="250">
        <v>10.239541042330751</v>
      </c>
      <c r="T208" s="250" t="e">
        <v>#N/A</v>
      </c>
      <c r="U208" s="142"/>
      <c r="V208" s="142"/>
      <c r="W208" s="257">
        <f>$E$184+(D208*($G$184-$E$184))</f>
        <v>13300</v>
      </c>
      <c r="X208" s="142">
        <f>W208*80%</f>
        <v>10640</v>
      </c>
      <c r="Y208" s="150">
        <f>X208/13.2</f>
        <v>806.06060606060612</v>
      </c>
      <c r="Z208" s="150">
        <f>Y208-$E$188</f>
        <v>410.40843214756268</v>
      </c>
      <c r="AA208" s="151">
        <f>Z208*$G$191</f>
        <v>2359.8484848484854</v>
      </c>
      <c r="AB208" s="151">
        <f>AA208*$E$195</f>
        <v>943.93939393939422</v>
      </c>
      <c r="AC208" s="151">
        <f>AA208-AB208</f>
        <v>1415.9090909090912</v>
      </c>
      <c r="AD208" s="142"/>
      <c r="AE208" s="142"/>
      <c r="AF208" s="142"/>
      <c r="AG208" s="142"/>
      <c r="AH208" s="142"/>
      <c r="AI208" s="142"/>
      <c r="AJ208" s="142"/>
      <c r="AK208" s="142"/>
      <c r="AL208" s="142"/>
      <c r="AM208" s="142"/>
      <c r="AN208" s="142"/>
      <c r="AO208" s="143"/>
      <c r="AP208" s="144"/>
      <c r="AQ208" s="144"/>
    </row>
    <row r="209" spans="2:43" ht="15.75" x14ac:dyDescent="0.25">
      <c r="B209" s="82"/>
      <c r="C209" s="95" t="s">
        <v>106</v>
      </c>
      <c r="D209" s="252">
        <f>'Costs &amp; Benefits'!D209</f>
        <v>0.81</v>
      </c>
      <c r="E209" s="260">
        <f>$E$184+(D209*($G$184-$E$184))</f>
        <v>12670</v>
      </c>
      <c r="F209" s="82"/>
      <c r="G209" s="105">
        <f>AC209</f>
        <v>1284.1818181818182</v>
      </c>
      <c r="H209" s="246">
        <v>3</v>
      </c>
      <c r="I209" s="105">
        <f>I208+G209</f>
        <v>2524.6136363636369</v>
      </c>
      <c r="J209" s="106"/>
      <c r="K209" s="106"/>
      <c r="L209" s="147" t="s">
        <v>118</v>
      </c>
      <c r="M209" s="237">
        <v>0.85</v>
      </c>
      <c r="N209" s="237">
        <v>0.9</v>
      </c>
      <c r="O209" s="237">
        <v>1</v>
      </c>
      <c r="P209" s="141"/>
      <c r="Q209" s="142"/>
      <c r="R209" s="247">
        <v>140600.9821471122</v>
      </c>
      <c r="S209" s="250">
        <v>3</v>
      </c>
      <c r="T209" s="250" t="e">
        <v>#N/A</v>
      </c>
      <c r="U209" s="142"/>
      <c r="V209" s="142"/>
      <c r="W209" s="257">
        <f>$E$184+(D209*($G$184-$E$184))</f>
        <v>12670</v>
      </c>
      <c r="X209" s="142">
        <f>W209*80%</f>
        <v>10136</v>
      </c>
      <c r="Y209" s="150">
        <f>X209/13.2</f>
        <v>767.87878787878788</v>
      </c>
      <c r="Z209" s="150">
        <f>Y209-$E$188</f>
        <v>372.22661396574443</v>
      </c>
      <c r="AA209" s="151">
        <f>Z209*$G$191</f>
        <v>2140.3030303030305</v>
      </c>
      <c r="AB209" s="151">
        <f>AA209*$E$195</f>
        <v>856.12121212121224</v>
      </c>
      <c r="AC209" s="151">
        <f>AA209-AB209</f>
        <v>1284.1818181818182</v>
      </c>
      <c r="AD209" s="142"/>
      <c r="AE209" s="142"/>
      <c r="AF209" s="142"/>
      <c r="AG209" s="142"/>
      <c r="AH209" s="142"/>
      <c r="AI209" s="142"/>
      <c r="AJ209" s="142"/>
      <c r="AK209" s="142"/>
      <c r="AL209" s="142"/>
      <c r="AM209" s="142"/>
      <c r="AN209" s="142"/>
      <c r="AO209" s="143"/>
      <c r="AP209" s="144"/>
      <c r="AQ209" s="144"/>
    </row>
    <row r="210" spans="2:43" ht="15.75" x14ac:dyDescent="0.25">
      <c r="B210" s="82"/>
      <c r="C210" s="95" t="s">
        <v>107</v>
      </c>
      <c r="D210" s="252">
        <f>'Costs &amp; Benefits'!D210</f>
        <v>0.72900000000000009</v>
      </c>
      <c r="E210" s="260">
        <f>$E$184+(D210*($G$184-$E$184))</f>
        <v>12103</v>
      </c>
      <c r="F210" s="82"/>
      <c r="G210" s="105">
        <f>AC210</f>
        <v>1165.6272727272726</v>
      </c>
      <c r="H210" s="246">
        <v>4</v>
      </c>
      <c r="I210" s="105">
        <f>I209+G210</f>
        <v>3690.2409090909096</v>
      </c>
      <c r="J210" s="106"/>
      <c r="K210" s="106"/>
      <c r="L210" s="147" t="s">
        <v>119</v>
      </c>
      <c r="M210" s="237">
        <v>0.8</v>
      </c>
      <c r="N210" s="237">
        <v>0.85</v>
      </c>
      <c r="O210" s="237">
        <v>0.95</v>
      </c>
      <c r="P210" s="141"/>
      <c r="Q210" s="142"/>
      <c r="R210" s="250">
        <v>29483520.005745534</v>
      </c>
      <c r="S210" s="250">
        <v>314.54460227272779</v>
      </c>
      <c r="T210" s="250" t="e">
        <v>#N/A</v>
      </c>
      <c r="U210" s="142"/>
      <c r="V210" s="142"/>
      <c r="W210" s="257">
        <f>$E$184+(D210*($G$184-$E$184))</f>
        <v>12103</v>
      </c>
      <c r="X210" s="142">
        <f>W210*80%</f>
        <v>9682.4</v>
      </c>
      <c r="Y210" s="150">
        <f>X210/13.2</f>
        <v>733.5151515151515</v>
      </c>
      <c r="Z210" s="150">
        <f>Y210-$E$188</f>
        <v>337.86297760210806</v>
      </c>
      <c r="AA210" s="151">
        <f>Z210*$G$191</f>
        <v>1942.7121212121212</v>
      </c>
      <c r="AB210" s="151">
        <f>AA210*$E$195</f>
        <v>777.08484848484852</v>
      </c>
      <c r="AC210" s="151">
        <f>AA210-AB210</f>
        <v>1165.6272727272726</v>
      </c>
      <c r="AD210" s="142"/>
      <c r="AE210" s="142"/>
      <c r="AF210" s="142"/>
      <c r="AG210" s="142"/>
      <c r="AH210" s="142"/>
      <c r="AI210" s="142"/>
      <c r="AJ210" s="142"/>
      <c r="AK210" s="142"/>
      <c r="AL210" s="142"/>
      <c r="AM210" s="142"/>
      <c r="AN210" s="142"/>
      <c r="AO210" s="143"/>
      <c r="AP210" s="144"/>
      <c r="AQ210" s="144"/>
    </row>
    <row r="211" spans="2:43" ht="15.75" x14ac:dyDescent="0.25">
      <c r="B211" s="82"/>
      <c r="C211" s="95" t="s">
        <v>108</v>
      </c>
      <c r="D211" s="252">
        <f>'Costs &amp; Benefits'!D211</f>
        <v>0.65610000000000013</v>
      </c>
      <c r="E211" s="260">
        <f>$E$184+(D211*($G$184-$E$184))</f>
        <v>11592.7</v>
      </c>
      <c r="F211" s="82"/>
      <c r="G211" s="105">
        <f>AC211</f>
        <v>1058.9281818181823</v>
      </c>
      <c r="H211" s="246">
        <v>5</v>
      </c>
      <c r="I211" s="105">
        <f>I210+G211</f>
        <v>4749.1690909090921</v>
      </c>
      <c r="J211" s="106"/>
      <c r="K211" s="106"/>
      <c r="L211" s="147" t="s">
        <v>120</v>
      </c>
      <c r="M211" s="237">
        <v>0.7</v>
      </c>
      <c r="N211" s="237">
        <v>0.8</v>
      </c>
      <c r="O211" s="237">
        <v>0.9</v>
      </c>
      <c r="P211" s="141"/>
      <c r="Q211" s="142"/>
      <c r="R211" s="250" t="e">
        <v>#N/A</v>
      </c>
      <c r="S211" s="250" t="e">
        <v>#N/A</v>
      </c>
      <c r="T211" s="250" t="e">
        <v>#N/A</v>
      </c>
      <c r="U211" s="142"/>
      <c r="V211" s="142"/>
      <c r="W211" s="257">
        <f>$E$184+(D211*($G$184-$E$184))</f>
        <v>11592.7</v>
      </c>
      <c r="X211" s="142">
        <f>W211*80%</f>
        <v>9274.1600000000017</v>
      </c>
      <c r="Y211" s="150">
        <f>X211/13.2</f>
        <v>702.58787878787894</v>
      </c>
      <c r="Z211" s="150">
        <f>Y211-$E$188</f>
        <v>306.93570487483549</v>
      </c>
      <c r="AA211" s="151">
        <f>Z211*$G$191</f>
        <v>1764.880303030304</v>
      </c>
      <c r="AB211" s="151">
        <f>AA211*$E$195</f>
        <v>705.95212121212171</v>
      </c>
      <c r="AC211" s="151">
        <f>AA211-AB211</f>
        <v>1058.9281818181823</v>
      </c>
      <c r="AD211" s="143"/>
      <c r="AE211" s="143"/>
      <c r="AF211" s="143"/>
      <c r="AG211" s="143"/>
      <c r="AH211" s="143"/>
      <c r="AI211" s="143"/>
      <c r="AJ211" s="143"/>
      <c r="AK211" s="143"/>
      <c r="AL211" s="143"/>
      <c r="AM211" s="143"/>
      <c r="AN211" s="143"/>
      <c r="AO211" s="143"/>
      <c r="AP211" s="144"/>
      <c r="AQ211" s="144"/>
    </row>
    <row r="212" spans="2:43" ht="15.75" x14ac:dyDescent="0.25">
      <c r="B212" s="87"/>
      <c r="C212" s="100"/>
      <c r="D212" s="100"/>
      <c r="E212" s="116"/>
      <c r="F212" s="100"/>
      <c r="G212" s="100"/>
      <c r="H212" s="100"/>
      <c r="I212" s="100"/>
      <c r="J212" s="100"/>
      <c r="K212" s="100"/>
      <c r="L212" s="61"/>
      <c r="M212" s="61"/>
      <c r="N212" s="61"/>
      <c r="O212" s="61"/>
      <c r="P212" s="159" t="s">
        <v>154</v>
      </c>
      <c r="Q212" s="142"/>
      <c r="R212" s="142"/>
      <c r="S212" s="142"/>
      <c r="T212" s="142"/>
      <c r="U212" s="142"/>
      <c r="V212" s="142"/>
      <c r="W212" s="142"/>
      <c r="X212" s="142"/>
      <c r="Y212" s="142"/>
      <c r="Z212" s="142"/>
      <c r="AA212" s="142"/>
      <c r="AB212" s="142"/>
      <c r="AC212" s="142"/>
      <c r="AD212" s="143"/>
      <c r="AE212" s="143"/>
      <c r="AF212" s="143"/>
      <c r="AG212" s="143"/>
      <c r="AH212" s="143"/>
      <c r="AI212" s="143"/>
      <c r="AJ212" s="143"/>
      <c r="AK212" s="143"/>
      <c r="AL212" s="143"/>
      <c r="AM212" s="143"/>
      <c r="AN212" s="143"/>
      <c r="AO212" s="143"/>
      <c r="AP212" s="144"/>
      <c r="AQ212" s="144"/>
    </row>
    <row r="213" spans="2:43" ht="17.25" x14ac:dyDescent="0.25">
      <c r="B213" s="87"/>
      <c r="C213" s="126" t="s">
        <v>110</v>
      </c>
      <c r="D213" s="127"/>
      <c r="E213" s="128"/>
      <c r="F213" s="127"/>
      <c r="G213" s="127"/>
      <c r="H213" s="127"/>
      <c r="I213" s="127"/>
      <c r="J213" s="107"/>
      <c r="K213" s="100"/>
      <c r="L213" s="141"/>
      <c r="M213" s="141"/>
      <c r="N213" s="141"/>
      <c r="O213" s="141"/>
      <c r="P213" s="141"/>
      <c r="Q213" s="142"/>
      <c r="R213" s="248" t="s">
        <v>227</v>
      </c>
      <c r="S213" s="142">
        <f>S206*S206</f>
        <v>2588348.9602921596</v>
      </c>
      <c r="T213" s="142"/>
      <c r="U213" s="142"/>
      <c r="V213" s="142"/>
      <c r="W213" s="142"/>
      <c r="X213" s="142"/>
      <c r="Y213" s="142"/>
      <c r="Z213" s="142"/>
      <c r="AA213" s="142"/>
      <c r="AB213" s="142"/>
      <c r="AC213" s="143"/>
      <c r="AD213" s="143"/>
      <c r="AE213" s="143"/>
      <c r="AF213" s="143"/>
      <c r="AG213" s="143"/>
      <c r="AH213" s="143"/>
      <c r="AI213" s="143"/>
      <c r="AJ213" s="143"/>
      <c r="AK213" s="143"/>
      <c r="AL213" s="143"/>
      <c r="AM213" s="143"/>
      <c r="AN213" s="143"/>
      <c r="AO213" s="143"/>
      <c r="AP213" s="144"/>
      <c r="AQ213" s="144"/>
    </row>
    <row r="214" spans="2:43" ht="12" customHeight="1" x14ac:dyDescent="0.25">
      <c r="B214" s="87"/>
      <c r="C214" s="198"/>
      <c r="D214" s="100"/>
      <c r="E214" s="116"/>
      <c r="F214" s="100"/>
      <c r="G214" s="244" t="s">
        <v>207</v>
      </c>
      <c r="H214" s="100"/>
      <c r="I214" s="100"/>
      <c r="J214" s="108"/>
      <c r="K214" s="100"/>
      <c r="L214" s="141"/>
      <c r="M214" s="141"/>
      <c r="N214" s="141"/>
      <c r="O214" s="141"/>
      <c r="P214" s="141"/>
      <c r="Q214" s="142"/>
      <c r="R214" s="248" t="s">
        <v>219</v>
      </c>
      <c r="S214" s="142">
        <f>4*R206*T206</f>
        <v>434967.93261931726</v>
      </c>
      <c r="T214" s="142"/>
      <c r="U214" s="142"/>
      <c r="V214" s="142"/>
      <c r="W214" s="142"/>
      <c r="X214" s="142"/>
      <c r="Y214" s="142"/>
      <c r="Z214" s="142"/>
      <c r="AA214" s="142"/>
      <c r="AB214" s="142"/>
      <c r="AC214" s="143"/>
      <c r="AD214" s="143"/>
      <c r="AE214" s="143"/>
      <c r="AF214" s="143"/>
      <c r="AG214" s="143"/>
      <c r="AH214" s="143"/>
      <c r="AI214" s="143"/>
      <c r="AJ214" s="143"/>
      <c r="AK214" s="143"/>
      <c r="AL214" s="143"/>
      <c r="AM214" s="143"/>
      <c r="AN214" s="143"/>
      <c r="AO214" s="143"/>
      <c r="AP214" s="144"/>
      <c r="AQ214" s="144"/>
    </row>
    <row r="215" spans="2:43" ht="17.25" x14ac:dyDescent="0.25">
      <c r="B215" s="87"/>
      <c r="C215" s="129" t="s">
        <v>163</v>
      </c>
      <c r="D215" s="82"/>
      <c r="E215" s="95"/>
      <c r="F215" s="95"/>
      <c r="G215" s="244" t="s">
        <v>208</v>
      </c>
      <c r="H215" s="100"/>
      <c r="I215" s="100"/>
      <c r="J215" s="108"/>
      <c r="K215" s="100"/>
      <c r="L215" s="141"/>
      <c r="M215" s="141"/>
      <c r="N215" s="141"/>
      <c r="O215" s="141"/>
      <c r="P215" s="141"/>
      <c r="Q215" s="142"/>
      <c r="R215" s="248" t="s">
        <v>228</v>
      </c>
      <c r="S215" s="142">
        <f>S213-S214</f>
        <v>2153381.0276728421</v>
      </c>
      <c r="T215" s="142"/>
      <c r="U215" s="142"/>
      <c r="V215" s="142"/>
      <c r="W215" s="142"/>
      <c r="X215" s="142"/>
      <c r="Y215" s="142"/>
      <c r="Z215" s="142"/>
      <c r="AA215" s="142"/>
      <c r="AB215" s="142"/>
      <c r="AC215" s="143"/>
      <c r="AD215" s="143"/>
      <c r="AE215" s="143"/>
      <c r="AF215" s="143"/>
      <c r="AG215" s="143"/>
      <c r="AH215" s="143"/>
      <c r="AI215" s="143"/>
      <c r="AJ215" s="143"/>
      <c r="AK215" s="143"/>
      <c r="AL215" s="143"/>
      <c r="AM215" s="143"/>
      <c r="AN215" s="143"/>
      <c r="AO215" s="143"/>
      <c r="AP215" s="144"/>
      <c r="AQ215" s="144"/>
    </row>
    <row r="216" spans="2:43" ht="17.25" x14ac:dyDescent="0.25">
      <c r="B216" s="87"/>
      <c r="C216" s="199" t="s">
        <v>90</v>
      </c>
      <c r="D216" s="82"/>
      <c r="E216" s="42">
        <f>G201</f>
        <v>1086.75</v>
      </c>
      <c r="F216" s="95"/>
      <c r="G216" s="244" t="s">
        <v>209</v>
      </c>
      <c r="H216" s="100"/>
      <c r="I216" s="100"/>
      <c r="J216" s="108"/>
      <c r="K216" s="100"/>
      <c r="L216" s="141"/>
      <c r="M216" s="141"/>
      <c r="N216" s="141"/>
      <c r="O216" s="141"/>
      <c r="P216" s="141"/>
      <c r="Q216" s="142"/>
      <c r="R216" s="248" t="s">
        <v>229</v>
      </c>
      <c r="S216" s="142">
        <f>SQRT(S215)</f>
        <v>1467.4402978223143</v>
      </c>
      <c r="T216" s="142"/>
      <c r="U216" s="142"/>
      <c r="V216" s="142"/>
      <c r="W216" s="142"/>
      <c r="X216" s="142"/>
      <c r="Y216" s="142"/>
      <c r="Z216" s="142"/>
      <c r="AA216" s="142"/>
      <c r="AB216" s="142"/>
      <c r="AC216" s="143"/>
      <c r="AD216" s="143"/>
      <c r="AE216" s="143"/>
      <c r="AF216" s="143"/>
      <c r="AG216" s="143"/>
      <c r="AH216" s="143"/>
      <c r="AI216" s="143"/>
      <c r="AJ216" s="143"/>
      <c r="AK216" s="143"/>
      <c r="AL216" s="143"/>
      <c r="AM216" s="143"/>
      <c r="AN216" s="143"/>
      <c r="AO216" s="143"/>
      <c r="AP216" s="144"/>
      <c r="AQ216" s="144"/>
    </row>
    <row r="217" spans="2:43" ht="15.75" x14ac:dyDescent="0.25">
      <c r="B217" s="87"/>
      <c r="C217" s="199" t="s">
        <v>91</v>
      </c>
      <c r="D217" s="82"/>
      <c r="E217" s="42">
        <f>G202</f>
        <v>651</v>
      </c>
      <c r="F217" s="95"/>
      <c r="G217" s="244" t="s">
        <v>210</v>
      </c>
      <c r="H217" s="100"/>
      <c r="I217" s="100"/>
      <c r="J217" s="108"/>
      <c r="K217" s="100"/>
      <c r="L217" s="141"/>
      <c r="M217" s="141"/>
      <c r="N217" s="141"/>
      <c r="O217" s="141"/>
      <c r="P217" s="141"/>
      <c r="Q217" s="142"/>
      <c r="R217" s="248" t="s">
        <v>220</v>
      </c>
      <c r="S217" s="142">
        <f>S206*-1</f>
        <v>-1608.8346590909084</v>
      </c>
      <c r="T217" s="142"/>
      <c r="U217" s="142"/>
      <c r="V217" s="142"/>
      <c r="W217" s="142"/>
      <c r="X217" s="142"/>
      <c r="Y217" s="142"/>
      <c r="Z217" s="142"/>
      <c r="AA217" s="142"/>
      <c r="AB217" s="142"/>
      <c r="AC217" s="143"/>
      <c r="AD217" s="143"/>
      <c r="AE217" s="143"/>
      <c r="AF217" s="143"/>
      <c r="AG217" s="143"/>
      <c r="AH217" s="143"/>
      <c r="AI217" s="143"/>
      <c r="AJ217" s="143"/>
      <c r="AK217" s="143"/>
      <c r="AL217" s="143"/>
      <c r="AM217" s="143"/>
      <c r="AN217" s="143"/>
      <c r="AO217" s="143"/>
      <c r="AP217" s="144"/>
      <c r="AQ217" s="144"/>
    </row>
    <row r="218" spans="2:43" ht="16.5" thickBot="1" x14ac:dyDescent="0.3">
      <c r="B218" s="87"/>
      <c r="C218" s="199" t="s">
        <v>92</v>
      </c>
      <c r="D218" s="82"/>
      <c r="E218" s="104">
        <f>E216+E217</f>
        <v>1737.75</v>
      </c>
      <c r="F218" s="95"/>
      <c r="G218" s="244" t="s">
        <v>211</v>
      </c>
      <c r="H218" s="100"/>
      <c r="I218" s="100"/>
      <c r="J218" s="108"/>
      <c r="K218" s="100"/>
      <c r="L218" s="136" t="s">
        <v>204</v>
      </c>
      <c r="M218" s="141"/>
      <c r="N218" s="141"/>
      <c r="O218" s="141"/>
      <c r="P218" s="141"/>
      <c r="Q218" s="142"/>
      <c r="R218" s="248" t="s">
        <v>221</v>
      </c>
      <c r="S218" s="142">
        <f>S216+S217</f>
        <v>-141.39436126859414</v>
      </c>
      <c r="T218" s="142"/>
      <c r="U218" s="142"/>
      <c r="V218" s="142"/>
      <c r="W218" s="142"/>
      <c r="X218" s="142"/>
      <c r="Y218" s="142"/>
      <c r="Z218" s="142"/>
      <c r="AA218" s="142"/>
      <c r="AB218" s="142"/>
      <c r="AC218" s="143"/>
      <c r="AD218" s="143"/>
      <c r="AE218" s="143"/>
      <c r="AF218" s="143"/>
      <c r="AG218" s="143"/>
      <c r="AH218" s="143"/>
      <c r="AI218" s="143"/>
      <c r="AJ218" s="143"/>
      <c r="AK218" s="143"/>
      <c r="AL218" s="143"/>
      <c r="AM218" s="143"/>
      <c r="AN218" s="143"/>
      <c r="AO218" s="143"/>
      <c r="AP218" s="144"/>
      <c r="AQ218" s="144"/>
    </row>
    <row r="219" spans="2:43" ht="16.5" thickTop="1" x14ac:dyDescent="0.25">
      <c r="B219" s="87"/>
      <c r="C219" s="129"/>
      <c r="D219" s="87"/>
      <c r="E219" s="60"/>
      <c r="F219" s="100"/>
      <c r="G219" s="244" t="s">
        <v>212</v>
      </c>
      <c r="H219" s="100"/>
      <c r="I219" s="100"/>
      <c r="J219" s="108"/>
      <c r="K219" s="100"/>
      <c r="L219" s="133" t="s">
        <v>205</v>
      </c>
      <c r="M219" s="141"/>
      <c r="N219" s="141"/>
      <c r="O219" s="141"/>
      <c r="P219" s="141"/>
      <c r="Q219" s="142"/>
      <c r="R219" s="248" t="s">
        <v>222</v>
      </c>
      <c r="S219" s="142">
        <f>2*R206</f>
        <v>-125.63749999999985</v>
      </c>
      <c r="T219" s="142"/>
      <c r="U219" s="142"/>
      <c r="V219" s="142"/>
      <c r="W219" s="142"/>
      <c r="X219" s="142"/>
      <c r="Y219" s="142"/>
      <c r="Z219" s="142"/>
      <c r="AA219" s="142"/>
      <c r="AB219" s="142"/>
      <c r="AC219" s="143"/>
      <c r="AD219" s="143"/>
      <c r="AE219" s="143"/>
      <c r="AF219" s="143"/>
      <c r="AG219" s="143"/>
      <c r="AH219" s="143"/>
      <c r="AI219" s="143"/>
      <c r="AJ219" s="143"/>
      <c r="AK219" s="143"/>
      <c r="AL219" s="143"/>
      <c r="AM219" s="143"/>
      <c r="AN219" s="143"/>
      <c r="AO219" s="143"/>
      <c r="AP219" s="144"/>
      <c r="AQ219" s="144"/>
    </row>
    <row r="220" spans="2:43" ht="15.75" x14ac:dyDescent="0.25">
      <c r="B220" s="87"/>
      <c r="C220" s="129" t="s">
        <v>162</v>
      </c>
      <c r="D220" s="87"/>
      <c r="E220" s="60">
        <f>G198</f>
        <v>1562.2727272727273</v>
      </c>
      <c r="F220" s="100"/>
      <c r="G220" s="244" t="s">
        <v>213</v>
      </c>
      <c r="H220" s="100"/>
      <c r="I220" s="100"/>
      <c r="J220" s="108"/>
      <c r="K220" s="100"/>
      <c r="L220" s="236" t="s">
        <v>206</v>
      </c>
      <c r="M220" s="133"/>
      <c r="N220" s="141"/>
      <c r="O220" s="141"/>
      <c r="P220" s="141"/>
      <c r="Q220" s="142"/>
      <c r="R220" s="249" t="s">
        <v>223</v>
      </c>
      <c r="S220" s="142">
        <f>S218/S219</f>
        <v>1.1254152722602273</v>
      </c>
      <c r="T220" s="142"/>
      <c r="U220" s="142"/>
      <c r="V220" s="142"/>
      <c r="W220" s="142"/>
      <c r="X220" s="142"/>
      <c r="Y220" s="142"/>
      <c r="Z220" s="142"/>
      <c r="AA220" s="142"/>
      <c r="AB220" s="142"/>
      <c r="AC220" s="143"/>
      <c r="AD220" s="143"/>
      <c r="AE220" s="143"/>
      <c r="AF220" s="143"/>
      <c r="AG220" s="143"/>
      <c r="AH220" s="143"/>
      <c r="AI220" s="143"/>
      <c r="AJ220" s="143"/>
      <c r="AK220" s="143"/>
      <c r="AL220" s="143"/>
      <c r="AM220" s="143"/>
      <c r="AN220" s="143"/>
      <c r="AO220" s="143"/>
      <c r="AP220" s="144"/>
      <c r="AQ220" s="144"/>
    </row>
    <row r="221" spans="2:43" ht="15.75" x14ac:dyDescent="0.25">
      <c r="B221" s="87"/>
      <c r="C221" s="153" t="s">
        <v>161</v>
      </c>
      <c r="D221" s="87"/>
      <c r="E221" s="121">
        <f>IRR(G206:G211,0.1)</f>
        <v>0.77443433283200291</v>
      </c>
      <c r="F221" s="100"/>
      <c r="G221" s="244" t="s">
        <v>214</v>
      </c>
      <c r="H221" s="100"/>
      <c r="I221" s="100"/>
      <c r="J221" s="108"/>
      <c r="K221" s="100"/>
      <c r="L221" s="136" t="s">
        <v>231</v>
      </c>
      <c r="M221" s="133"/>
      <c r="N221" s="141"/>
      <c r="O221" s="141"/>
      <c r="P221" s="141"/>
      <c r="Q221" s="142"/>
      <c r="R221" s="142"/>
      <c r="S221" s="142"/>
      <c r="T221" s="142"/>
      <c r="U221" s="142"/>
      <c r="V221" s="142"/>
      <c r="W221" s="142"/>
      <c r="X221" s="142"/>
      <c r="Y221" s="142"/>
      <c r="Z221" s="142"/>
      <c r="AA221" s="142"/>
      <c r="AB221" s="142"/>
      <c r="AC221" s="143"/>
      <c r="AD221" s="143"/>
      <c r="AE221" s="143"/>
      <c r="AF221" s="143"/>
      <c r="AG221" s="143"/>
      <c r="AH221" s="143"/>
      <c r="AI221" s="143"/>
      <c r="AJ221" s="143"/>
      <c r="AK221" s="143"/>
      <c r="AL221" s="143"/>
      <c r="AM221" s="143"/>
      <c r="AN221" s="143"/>
      <c r="AO221" s="143"/>
      <c r="AP221" s="144"/>
      <c r="AQ221" s="144"/>
    </row>
    <row r="222" spans="2:43" ht="15.75" x14ac:dyDescent="0.25">
      <c r="B222" s="87"/>
      <c r="C222" s="129" t="s">
        <v>231</v>
      </c>
      <c r="D222" s="87"/>
      <c r="E222" s="117">
        <f>S220</f>
        <v>1.1254152722602273</v>
      </c>
      <c r="F222" s="114" t="s">
        <v>130</v>
      </c>
      <c r="G222" s="244" t="s">
        <v>215</v>
      </c>
      <c r="H222" s="100"/>
      <c r="I222" s="100"/>
      <c r="J222" s="108"/>
      <c r="K222" s="100"/>
      <c r="L222" s="133" t="s">
        <v>232</v>
      </c>
      <c r="M222" s="133"/>
      <c r="N222" s="141"/>
      <c r="O222" s="141"/>
      <c r="P222" s="141"/>
      <c r="Q222" s="142"/>
      <c r="R222" s="142"/>
      <c r="S222" s="142"/>
      <c r="T222" s="142"/>
      <c r="U222" s="142"/>
      <c r="V222" s="142"/>
      <c r="W222" s="142"/>
      <c r="X222" s="142"/>
      <c r="Y222" s="142"/>
      <c r="Z222" s="142"/>
      <c r="AA222" s="142"/>
      <c r="AB222" s="142"/>
      <c r="AC222" s="143"/>
      <c r="AD222" s="143"/>
      <c r="AE222" s="143"/>
      <c r="AF222" s="143"/>
      <c r="AG222" s="143"/>
      <c r="AH222" s="143"/>
      <c r="AI222" s="143"/>
      <c r="AJ222" s="143"/>
      <c r="AK222" s="143"/>
      <c r="AL222" s="143"/>
      <c r="AM222" s="143"/>
      <c r="AN222" s="143"/>
      <c r="AO222" s="143"/>
      <c r="AP222" s="144"/>
      <c r="AQ222" s="144"/>
    </row>
    <row r="223" spans="2:43" ht="15.75" x14ac:dyDescent="0.25">
      <c r="B223" s="87"/>
      <c r="C223" s="130" t="s">
        <v>235</v>
      </c>
      <c r="D223" s="131"/>
      <c r="E223" s="131"/>
      <c r="F223" s="131"/>
      <c r="G223" s="245" t="s">
        <v>216</v>
      </c>
      <c r="H223" s="131"/>
      <c r="I223" s="131"/>
      <c r="J223" s="109"/>
      <c r="K223" s="100"/>
      <c r="L223" s="236" t="s">
        <v>233</v>
      </c>
      <c r="M223" s="141"/>
      <c r="N223" s="141"/>
      <c r="O223" s="141"/>
      <c r="P223" s="141"/>
      <c r="Q223" s="142"/>
      <c r="R223" s="142"/>
      <c r="S223" s="142"/>
      <c r="T223" s="142"/>
      <c r="U223" s="142"/>
      <c r="V223" s="142"/>
      <c r="W223" s="142"/>
      <c r="X223" s="142"/>
      <c r="Y223" s="142"/>
      <c r="Z223" s="142"/>
      <c r="AA223" s="142"/>
      <c r="AB223" s="142"/>
      <c r="AC223" s="143"/>
      <c r="AD223" s="143"/>
      <c r="AE223" s="143"/>
      <c r="AF223" s="143"/>
      <c r="AG223" s="143"/>
      <c r="AH223" s="143"/>
      <c r="AI223" s="143"/>
      <c r="AJ223" s="143"/>
      <c r="AK223" s="143"/>
      <c r="AL223" s="143"/>
      <c r="AM223" s="143"/>
      <c r="AN223" s="143"/>
      <c r="AO223" s="143"/>
      <c r="AP223" s="144"/>
      <c r="AQ223" s="144"/>
    </row>
    <row r="224" spans="2:43" ht="15.75" x14ac:dyDescent="0.25">
      <c r="B224" s="87"/>
      <c r="C224" s="262"/>
      <c r="D224" s="100"/>
      <c r="E224" s="100"/>
      <c r="F224" s="100"/>
      <c r="G224" s="279"/>
      <c r="H224" s="100"/>
      <c r="I224" s="100"/>
      <c r="J224" s="100"/>
      <c r="K224" s="100"/>
      <c r="L224" s="236" t="s">
        <v>234</v>
      </c>
      <c r="M224" s="294"/>
      <c r="N224" s="141"/>
      <c r="O224" s="141"/>
      <c r="P224" s="141"/>
      <c r="Q224" s="142"/>
      <c r="R224" s="142"/>
      <c r="S224" s="142"/>
      <c r="T224" s="142"/>
      <c r="U224" s="142"/>
      <c r="V224" s="142"/>
      <c r="W224" s="142"/>
      <c r="X224" s="142"/>
      <c r="Y224" s="142"/>
      <c r="Z224" s="142"/>
      <c r="AA224" s="142"/>
      <c r="AB224" s="142"/>
      <c r="AC224" s="143"/>
      <c r="AD224" s="143"/>
      <c r="AE224" s="143"/>
      <c r="AF224" s="143"/>
      <c r="AG224" s="143"/>
      <c r="AH224" s="143"/>
      <c r="AI224" s="143"/>
      <c r="AJ224" s="143"/>
      <c r="AK224" s="143"/>
      <c r="AL224" s="143"/>
      <c r="AM224" s="143"/>
      <c r="AN224" s="143"/>
      <c r="AO224" s="143"/>
      <c r="AP224" s="144"/>
      <c r="AQ224" s="144"/>
    </row>
    <row r="225" spans="2:46" ht="15.75" x14ac:dyDescent="0.25">
      <c r="B225" s="87"/>
      <c r="C225" s="271" t="s">
        <v>242</v>
      </c>
      <c r="D225" s="263"/>
      <c r="E225" s="267"/>
      <c r="F225" s="267"/>
      <c r="G225" s="280"/>
      <c r="H225" s="267"/>
      <c r="I225" s="267"/>
      <c r="J225" s="268"/>
      <c r="K225" s="100"/>
      <c r="L225" s="61"/>
      <c r="M225" s="293"/>
      <c r="N225" s="294"/>
      <c r="O225" s="294"/>
      <c r="P225" s="141"/>
      <c r="Q225" s="142"/>
      <c r="R225" s="142"/>
      <c r="S225" s="142"/>
      <c r="T225" s="142"/>
      <c r="U225" s="142"/>
      <c r="V225" s="142"/>
      <c r="W225" s="142"/>
      <c r="X225" s="142"/>
      <c r="Y225" s="142"/>
      <c r="Z225" s="142"/>
      <c r="AA225" s="142"/>
      <c r="AB225" s="142"/>
      <c r="AC225" s="143"/>
      <c r="AD225" s="143"/>
      <c r="AE225" s="143"/>
      <c r="AF225" s="143"/>
      <c r="AG225" s="143"/>
      <c r="AH225" s="143"/>
      <c r="AI225" s="143"/>
      <c r="AJ225" s="143"/>
      <c r="AK225" s="143"/>
      <c r="AL225" s="143"/>
      <c r="AM225" s="143"/>
      <c r="AN225" s="143"/>
      <c r="AO225" s="143"/>
      <c r="AP225" s="144"/>
      <c r="AQ225" s="144"/>
    </row>
    <row r="226" spans="2:46" ht="15.75" x14ac:dyDescent="0.25">
      <c r="B226" s="87"/>
      <c r="C226" s="272" t="s">
        <v>246</v>
      </c>
      <c r="D226" s="269"/>
      <c r="E226" s="269"/>
      <c r="F226" s="269"/>
      <c r="G226" s="278"/>
      <c r="H226" s="269"/>
      <c r="I226" s="281"/>
      <c r="J226" s="299"/>
      <c r="K226" s="100"/>
      <c r="L226" s="61"/>
      <c r="M226" s="295"/>
      <c r="N226" s="294"/>
      <c r="O226" s="294"/>
      <c r="P226" s="141"/>
      <c r="Q226" s="142"/>
      <c r="R226" s="142"/>
      <c r="S226" s="142"/>
      <c r="T226" s="142"/>
      <c r="U226" s="142"/>
      <c r="V226" s="142"/>
      <c r="W226" s="142"/>
      <c r="X226" s="142"/>
      <c r="Y226" s="142"/>
      <c r="Z226" s="142"/>
      <c r="AA226" s="142"/>
      <c r="AB226" s="142"/>
      <c r="AC226" s="143"/>
      <c r="AD226" s="143"/>
      <c r="AE226" s="143"/>
      <c r="AF226" s="143"/>
      <c r="AG226" s="143"/>
      <c r="AH226" s="143"/>
      <c r="AI226" s="143"/>
      <c r="AJ226" s="143"/>
      <c r="AK226" s="143"/>
      <c r="AL226" s="143"/>
      <c r="AM226" s="143"/>
      <c r="AN226" s="143"/>
      <c r="AO226" s="143"/>
      <c r="AP226" s="144"/>
      <c r="AQ226" s="144"/>
    </row>
    <row r="227" spans="2:46" ht="15.75" x14ac:dyDescent="0.25">
      <c r="B227" s="87"/>
      <c r="C227" s="272" t="s">
        <v>244</v>
      </c>
      <c r="D227" s="264"/>
      <c r="E227" s="264"/>
      <c r="F227" s="264"/>
      <c r="G227" s="264"/>
      <c r="H227" s="264"/>
      <c r="I227" s="282"/>
      <c r="J227" s="264"/>
      <c r="K227" s="100"/>
      <c r="L227" s="61"/>
      <c r="M227" s="296"/>
      <c r="N227" s="294"/>
      <c r="O227" s="294"/>
      <c r="P227" s="141"/>
      <c r="Q227" s="142"/>
      <c r="R227" s="142"/>
      <c r="S227" s="142"/>
      <c r="T227" s="142"/>
      <c r="U227" s="142"/>
      <c r="V227" s="142"/>
      <c r="W227" s="142"/>
      <c r="X227" s="142"/>
      <c r="Y227" s="142"/>
      <c r="Z227" s="142"/>
      <c r="AA227" s="142"/>
      <c r="AB227" s="142"/>
      <c r="AC227" s="143"/>
      <c r="AD227" s="143"/>
      <c r="AE227" s="143"/>
      <c r="AF227" s="143"/>
      <c r="AG227" s="143"/>
      <c r="AH227" s="143"/>
      <c r="AI227" s="143"/>
      <c r="AJ227" s="143"/>
      <c r="AK227" s="143"/>
      <c r="AL227" s="143"/>
      <c r="AM227" s="143"/>
      <c r="AN227" s="143"/>
      <c r="AO227" s="143"/>
      <c r="AP227" s="144"/>
      <c r="AQ227" s="144"/>
    </row>
    <row r="228" spans="2:46" ht="15.75" x14ac:dyDescent="0.25">
      <c r="B228" s="87"/>
      <c r="C228" s="272" t="s">
        <v>245</v>
      </c>
      <c r="D228" s="274"/>
      <c r="E228" s="274"/>
      <c r="F228" s="274"/>
      <c r="G228" s="274"/>
      <c r="H228" s="274"/>
      <c r="I228" s="283"/>
      <c r="J228" s="274"/>
      <c r="K228" s="100"/>
      <c r="L228" s="61"/>
      <c r="M228" s="297"/>
      <c r="N228" s="294"/>
      <c r="O228" s="294"/>
      <c r="P228" s="141"/>
      <c r="Q228" s="142"/>
      <c r="R228" s="142"/>
      <c r="S228" s="142"/>
      <c r="T228" s="142"/>
      <c r="U228" s="142"/>
      <c r="V228" s="142"/>
      <c r="W228" s="142"/>
      <c r="X228" s="142"/>
      <c r="Y228" s="142"/>
      <c r="Z228" s="142"/>
      <c r="AA228" s="142"/>
      <c r="AB228" s="142"/>
      <c r="AC228" s="143"/>
      <c r="AD228" s="143"/>
      <c r="AE228" s="143"/>
      <c r="AF228" s="143"/>
      <c r="AG228" s="143"/>
      <c r="AH228" s="143"/>
      <c r="AI228" s="143"/>
      <c r="AJ228" s="143"/>
      <c r="AK228" s="143"/>
      <c r="AL228" s="143"/>
      <c r="AM228" s="143"/>
      <c r="AN228" s="143"/>
      <c r="AO228" s="143"/>
      <c r="AP228" s="144"/>
      <c r="AQ228" s="144"/>
    </row>
    <row r="229" spans="2:46" ht="15.75" x14ac:dyDescent="0.25">
      <c r="B229" s="87"/>
      <c r="C229" s="272" t="s">
        <v>247</v>
      </c>
      <c r="D229" s="265"/>
      <c r="E229" s="265"/>
      <c r="F229" s="266"/>
      <c r="G229" s="266"/>
      <c r="H229" s="266"/>
      <c r="I229" s="284"/>
      <c r="J229" s="266"/>
      <c r="K229" s="100"/>
      <c r="L229" s="236"/>
      <c r="M229" s="298"/>
      <c r="N229" s="294"/>
      <c r="O229" s="294"/>
      <c r="P229" s="141"/>
      <c r="Q229" s="142"/>
      <c r="R229" s="142"/>
      <c r="S229" s="142"/>
      <c r="T229" s="142"/>
      <c r="U229" s="142"/>
      <c r="V229" s="142"/>
      <c r="W229" s="142"/>
      <c r="X229" s="142"/>
      <c r="Y229" s="142"/>
      <c r="Z229" s="142"/>
      <c r="AA229" s="142"/>
      <c r="AB229" s="142"/>
      <c r="AC229" s="143"/>
      <c r="AD229" s="143"/>
      <c r="AE229" s="143"/>
      <c r="AF229" s="143"/>
      <c r="AG229" s="143"/>
      <c r="AH229" s="143"/>
      <c r="AI229" s="143"/>
      <c r="AJ229" s="143"/>
      <c r="AK229" s="143"/>
      <c r="AL229" s="143"/>
      <c r="AM229" s="143"/>
      <c r="AN229" s="143"/>
      <c r="AO229" s="143"/>
      <c r="AP229" s="144"/>
      <c r="AQ229" s="144"/>
    </row>
    <row r="230" spans="2:46" ht="15.75" x14ac:dyDescent="0.25">
      <c r="B230" s="87"/>
      <c r="C230" s="273" t="s">
        <v>230</v>
      </c>
      <c r="D230" s="270"/>
      <c r="E230" s="270"/>
      <c r="F230" s="270"/>
      <c r="G230" s="270"/>
      <c r="H230" s="270"/>
      <c r="I230" s="285"/>
      <c r="J230" s="270"/>
      <c r="K230" s="100"/>
      <c r="L230" s="236"/>
      <c r="M230" s="294"/>
      <c r="N230" s="294"/>
      <c r="O230" s="294"/>
      <c r="P230" s="141"/>
      <c r="Q230" s="142"/>
      <c r="R230" s="142"/>
      <c r="S230" s="142"/>
      <c r="T230" s="142"/>
      <c r="U230" s="142"/>
      <c r="V230" s="142"/>
      <c r="W230" s="142"/>
      <c r="X230" s="142"/>
      <c r="Y230" s="142"/>
      <c r="Z230" s="142"/>
      <c r="AA230" s="142"/>
      <c r="AB230" s="142"/>
      <c r="AC230" s="143"/>
      <c r="AD230" s="143"/>
      <c r="AE230" s="143"/>
      <c r="AF230" s="143"/>
      <c r="AG230" s="143"/>
      <c r="AH230" s="143"/>
      <c r="AI230" s="143"/>
      <c r="AJ230" s="143"/>
      <c r="AK230" s="143"/>
      <c r="AL230" s="143"/>
      <c r="AM230" s="143"/>
      <c r="AN230" s="143"/>
      <c r="AO230" s="143"/>
      <c r="AP230" s="144"/>
      <c r="AQ230" s="144"/>
    </row>
    <row r="231" spans="2:46" ht="15.75" x14ac:dyDescent="0.25">
      <c r="B231" s="87"/>
      <c r="C231" s="87"/>
      <c r="D231" s="87"/>
      <c r="E231" s="87"/>
      <c r="F231" s="87"/>
      <c r="G231" s="100"/>
      <c r="H231" s="100"/>
      <c r="I231" s="100"/>
      <c r="J231" s="100"/>
      <c r="K231" s="100"/>
      <c r="L231" s="61"/>
      <c r="M231" s="61"/>
      <c r="N231" s="294"/>
      <c r="O231" s="294"/>
      <c r="P231" s="141"/>
      <c r="Q231" s="142"/>
      <c r="R231" s="142"/>
      <c r="S231" s="142"/>
      <c r="T231" s="142"/>
      <c r="U231" s="142"/>
      <c r="V231" s="142"/>
      <c r="W231" s="142"/>
      <c r="X231" s="142"/>
      <c r="Y231" s="142"/>
      <c r="Z231" s="142"/>
      <c r="AA231" s="142"/>
      <c r="AB231" s="142"/>
      <c r="AC231" s="143"/>
      <c r="AD231" s="143"/>
      <c r="AE231" s="143"/>
      <c r="AF231" s="143"/>
      <c r="AG231" s="143"/>
      <c r="AH231" s="143"/>
      <c r="AI231" s="143"/>
      <c r="AJ231" s="143"/>
      <c r="AK231" s="143"/>
      <c r="AL231" s="143"/>
      <c r="AM231" s="143"/>
      <c r="AN231" s="143"/>
      <c r="AO231" s="143"/>
      <c r="AP231" s="144"/>
      <c r="AQ231" s="144"/>
    </row>
    <row r="232" spans="2:46" s="81" customFormat="1" ht="18.75" x14ac:dyDescent="0.3">
      <c r="C232" s="90"/>
      <c r="D232" s="90"/>
      <c r="E232" s="90"/>
      <c r="F232" s="90"/>
      <c r="G232" s="90"/>
      <c r="H232" s="90"/>
      <c r="I232" s="90"/>
      <c r="L232" s="142"/>
      <c r="M232" s="142"/>
      <c r="N232" s="142"/>
      <c r="O232" s="142"/>
      <c r="P232" s="142"/>
      <c r="Q232" s="142"/>
      <c r="R232" s="142"/>
      <c r="S232" s="142"/>
      <c r="T232" s="142"/>
      <c r="U232" s="142"/>
      <c r="V232" s="142"/>
      <c r="W232" s="142"/>
      <c r="X232" s="142"/>
      <c r="Y232" s="142"/>
      <c r="Z232" s="142"/>
      <c r="AA232" s="142"/>
      <c r="AB232" s="142"/>
      <c r="AC232" s="143"/>
      <c r="AD232" s="143"/>
      <c r="AE232" s="143"/>
      <c r="AF232" s="143"/>
      <c r="AG232" s="143"/>
      <c r="AH232" s="143"/>
      <c r="AI232" s="143"/>
      <c r="AJ232" s="143"/>
      <c r="AK232" s="143"/>
      <c r="AL232" s="143"/>
      <c r="AM232" s="143"/>
      <c r="AN232" s="143"/>
      <c r="AO232" s="143"/>
      <c r="AP232" s="144"/>
      <c r="AQ232" s="144"/>
      <c r="AR232"/>
      <c r="AS232"/>
      <c r="AT232"/>
    </row>
    <row r="233" spans="2:46" s="81" customFormat="1" x14ac:dyDescent="0.25">
      <c r="L233" s="142"/>
      <c r="M233" s="142"/>
      <c r="N233" s="142"/>
      <c r="O233" s="142"/>
      <c r="P233" s="142"/>
      <c r="Q233" s="142"/>
      <c r="R233" s="142"/>
      <c r="S233" s="142"/>
      <c r="T233" s="142"/>
      <c r="U233" s="142"/>
      <c r="V233" s="142"/>
      <c r="W233" s="142"/>
      <c r="X233" s="142"/>
      <c r="Y233" s="142"/>
      <c r="Z233" s="142"/>
      <c r="AA233" s="142"/>
      <c r="AB233" s="142"/>
      <c r="AC233" s="143"/>
      <c r="AD233" s="143"/>
      <c r="AE233" s="143"/>
      <c r="AF233" s="143"/>
      <c r="AG233" s="143"/>
      <c r="AH233" s="143"/>
      <c r="AI233" s="143"/>
      <c r="AJ233" s="143"/>
      <c r="AK233" s="143"/>
      <c r="AL233" s="143"/>
      <c r="AM233" s="143"/>
      <c r="AN233" s="143"/>
      <c r="AO233" s="143"/>
      <c r="AP233" s="144"/>
      <c r="AQ233" s="144"/>
      <c r="AR233"/>
      <c r="AS233"/>
      <c r="AT233"/>
    </row>
    <row r="234" spans="2:46" s="81" customFormat="1" x14ac:dyDescent="0.25">
      <c r="L234" s="142"/>
      <c r="M234" s="142"/>
      <c r="N234" s="142"/>
      <c r="O234" s="142"/>
      <c r="P234" s="142"/>
      <c r="Q234" s="142"/>
      <c r="R234" s="142"/>
      <c r="S234" s="142"/>
      <c r="T234" s="142"/>
      <c r="U234" s="142"/>
      <c r="V234" s="142"/>
      <c r="W234" s="142"/>
      <c r="X234" s="142"/>
      <c r="Y234" s="142"/>
      <c r="Z234" s="142"/>
      <c r="AA234" s="142"/>
      <c r="AB234" s="142"/>
      <c r="AC234" s="143"/>
      <c r="AD234" s="143"/>
      <c r="AE234" s="143"/>
      <c r="AF234" s="143"/>
      <c r="AG234" s="143"/>
      <c r="AH234" s="143"/>
      <c r="AI234" s="143"/>
      <c r="AJ234" s="143"/>
      <c r="AK234" s="143"/>
      <c r="AL234" s="143"/>
      <c r="AM234" s="143"/>
      <c r="AN234" s="143"/>
      <c r="AO234" s="143"/>
      <c r="AP234" s="144"/>
      <c r="AQ234" s="144"/>
      <c r="AR234"/>
      <c r="AS234"/>
      <c r="AT234"/>
    </row>
    <row r="235" spans="2:46" s="81" customFormat="1" x14ac:dyDescent="0.25">
      <c r="L235" s="142"/>
      <c r="M235" s="142"/>
      <c r="N235" s="142"/>
      <c r="O235" s="142"/>
      <c r="P235" s="142"/>
      <c r="Q235" s="142"/>
      <c r="R235" s="142"/>
      <c r="S235" s="142"/>
      <c r="T235" s="142"/>
      <c r="U235" s="142"/>
      <c r="V235" s="142"/>
      <c r="W235" s="142"/>
      <c r="X235" s="142"/>
      <c r="Y235" s="142"/>
      <c r="Z235" s="142"/>
      <c r="AA235" s="142"/>
      <c r="AB235" s="142"/>
      <c r="AC235" s="143"/>
      <c r="AD235" s="143"/>
      <c r="AE235" s="143"/>
      <c r="AF235" s="143"/>
      <c r="AG235" s="143"/>
      <c r="AH235" s="143"/>
      <c r="AI235" s="143"/>
      <c r="AJ235" s="143"/>
      <c r="AK235" s="143"/>
      <c r="AL235" s="143"/>
      <c r="AM235" s="143"/>
      <c r="AN235" s="143"/>
      <c r="AO235" s="143"/>
      <c r="AP235" s="144"/>
      <c r="AQ235" s="144"/>
      <c r="AR235"/>
      <c r="AS235"/>
      <c r="AT235"/>
    </row>
    <row r="236" spans="2:46" s="81" customFormat="1" x14ac:dyDescent="0.25">
      <c r="L236" s="142"/>
      <c r="M236" s="142"/>
      <c r="N236" s="142"/>
      <c r="O236" s="142"/>
      <c r="P236" s="142"/>
      <c r="Q236" s="142"/>
      <c r="R236" s="142"/>
      <c r="S236" s="142"/>
      <c r="T236" s="142"/>
      <c r="U236" s="142"/>
      <c r="V236" s="142"/>
      <c r="W236" s="142"/>
      <c r="X236" s="142"/>
      <c r="Y236" s="142"/>
      <c r="Z236" s="142"/>
      <c r="AA236" s="142"/>
      <c r="AB236" s="142"/>
      <c r="AC236" s="143"/>
      <c r="AD236" s="143"/>
      <c r="AE236" s="143"/>
      <c r="AF236" s="143"/>
      <c r="AG236" s="143"/>
      <c r="AH236" s="143"/>
      <c r="AI236" s="143"/>
      <c r="AJ236" s="143"/>
      <c r="AK236" s="143"/>
      <c r="AL236" s="143"/>
      <c r="AM236" s="143"/>
      <c r="AN236" s="143"/>
      <c r="AO236" s="143"/>
      <c r="AP236" s="144"/>
      <c r="AQ236" s="144"/>
      <c r="AR236"/>
      <c r="AS236"/>
      <c r="AT236"/>
    </row>
    <row r="237" spans="2:46" s="81" customFormat="1" x14ac:dyDescent="0.25">
      <c r="L237" s="142"/>
      <c r="M237" s="142"/>
      <c r="N237" s="142"/>
      <c r="O237" s="142"/>
      <c r="P237" s="142"/>
      <c r="Q237" s="142"/>
      <c r="R237" s="142"/>
      <c r="S237" s="142"/>
      <c r="T237" s="142"/>
      <c r="U237" s="142"/>
      <c r="V237" s="142"/>
      <c r="W237" s="142"/>
      <c r="X237" s="142"/>
      <c r="Y237" s="142"/>
      <c r="Z237" s="142"/>
      <c r="AA237" s="142"/>
      <c r="AB237" s="142"/>
      <c r="AC237" s="143"/>
      <c r="AD237" s="143"/>
      <c r="AE237" s="143"/>
      <c r="AF237" s="143"/>
      <c r="AG237" s="143"/>
      <c r="AH237" s="143"/>
      <c r="AI237" s="143"/>
      <c r="AJ237" s="143"/>
      <c r="AK237" s="143"/>
      <c r="AL237" s="143"/>
      <c r="AM237" s="143"/>
      <c r="AN237" s="143"/>
      <c r="AO237" s="143"/>
      <c r="AP237" s="144"/>
      <c r="AQ237" s="144"/>
      <c r="AR237"/>
      <c r="AS237"/>
      <c r="AT237"/>
    </row>
    <row r="238" spans="2:46" s="81" customFormat="1" x14ac:dyDescent="0.25">
      <c r="L238" s="142"/>
      <c r="M238" s="142"/>
      <c r="N238" s="142"/>
      <c r="O238" s="142"/>
      <c r="P238" s="142"/>
      <c r="Q238" s="142"/>
      <c r="R238" s="142"/>
      <c r="S238" s="142"/>
      <c r="T238" s="142"/>
      <c r="U238" s="142"/>
      <c r="V238" s="142"/>
      <c r="W238" s="142"/>
      <c r="X238" s="142"/>
      <c r="Y238" s="142"/>
      <c r="Z238" s="142"/>
      <c r="AA238" s="142"/>
      <c r="AB238" s="142"/>
      <c r="AC238" s="143"/>
      <c r="AD238" s="143"/>
      <c r="AE238" s="143"/>
      <c r="AF238" s="143"/>
      <c r="AG238" s="143"/>
      <c r="AH238" s="143"/>
      <c r="AI238" s="143"/>
      <c r="AJ238" s="143"/>
      <c r="AK238" s="143"/>
      <c r="AL238" s="143"/>
      <c r="AM238" s="143"/>
      <c r="AN238" s="143"/>
      <c r="AO238" s="143"/>
      <c r="AP238" s="144"/>
      <c r="AQ238" s="144"/>
      <c r="AR238"/>
      <c r="AS238"/>
      <c r="AT238"/>
    </row>
    <row r="239" spans="2:46" s="81" customFormat="1" x14ac:dyDescent="0.25">
      <c r="L239" s="142"/>
      <c r="M239" s="142"/>
      <c r="N239" s="142"/>
      <c r="O239" s="142"/>
      <c r="P239" s="142"/>
      <c r="Q239" s="142"/>
      <c r="R239" s="142"/>
      <c r="S239" s="142"/>
      <c r="T239" s="142"/>
      <c r="U239" s="142"/>
      <c r="V239" s="142"/>
      <c r="W239" s="142"/>
      <c r="X239" s="142"/>
      <c r="Y239" s="142"/>
      <c r="Z239" s="142"/>
      <c r="AA239" s="142"/>
      <c r="AB239" s="142"/>
      <c r="AC239" s="143"/>
      <c r="AD239" s="143"/>
      <c r="AE239" s="143"/>
      <c r="AF239" s="143"/>
      <c r="AG239" s="143"/>
      <c r="AH239" s="143"/>
      <c r="AI239" s="143"/>
      <c r="AJ239" s="143"/>
      <c r="AK239" s="143"/>
      <c r="AL239" s="143"/>
      <c r="AM239" s="143"/>
      <c r="AN239" s="143"/>
      <c r="AO239" s="143"/>
      <c r="AP239" s="144"/>
      <c r="AQ239" s="144"/>
      <c r="AR239"/>
      <c r="AS239"/>
      <c r="AT239"/>
    </row>
    <row r="240" spans="2:46" s="81" customFormat="1" x14ac:dyDescent="0.25">
      <c r="L240" s="142"/>
      <c r="M240" s="142"/>
      <c r="N240" s="142"/>
      <c r="O240" s="142"/>
      <c r="P240" s="142"/>
      <c r="Q240" s="142"/>
      <c r="R240" s="142"/>
      <c r="S240" s="142"/>
      <c r="T240" s="142"/>
      <c r="U240" s="142"/>
      <c r="V240" s="142"/>
      <c r="W240" s="142"/>
      <c r="X240" s="142"/>
      <c r="Y240" s="142"/>
      <c r="Z240" s="142"/>
      <c r="AA240" s="142"/>
      <c r="AB240" s="142"/>
      <c r="AC240" s="143"/>
      <c r="AD240" s="143"/>
      <c r="AE240" s="143"/>
      <c r="AF240" s="143"/>
      <c r="AG240" s="143"/>
      <c r="AH240" s="143"/>
      <c r="AI240" s="143"/>
      <c r="AJ240" s="143"/>
      <c r="AK240" s="143"/>
      <c r="AL240" s="143"/>
      <c r="AM240" s="143"/>
      <c r="AN240" s="143"/>
      <c r="AO240" s="143"/>
      <c r="AP240" s="144"/>
      <c r="AQ240" s="144"/>
      <c r="AR240"/>
      <c r="AS240"/>
      <c r="AT240"/>
    </row>
    <row r="241" spans="12:46" s="81" customFormat="1" x14ac:dyDescent="0.25">
      <c r="L241" s="142"/>
      <c r="M241" s="142"/>
      <c r="N241" s="142"/>
      <c r="O241" s="142"/>
      <c r="P241" s="142"/>
      <c r="Q241" s="142"/>
      <c r="R241" s="142"/>
      <c r="S241" s="142"/>
      <c r="T241" s="142"/>
      <c r="U241" s="142"/>
      <c r="V241" s="142"/>
      <c r="W241" s="142"/>
      <c r="X241" s="142"/>
      <c r="Y241" s="142"/>
      <c r="Z241" s="142"/>
      <c r="AA241" s="142"/>
      <c r="AB241" s="142"/>
      <c r="AC241" s="143"/>
      <c r="AD241" s="143"/>
      <c r="AE241" s="143"/>
      <c r="AF241" s="143"/>
      <c r="AG241" s="143"/>
      <c r="AH241" s="143"/>
      <c r="AI241" s="143"/>
      <c r="AJ241" s="143"/>
      <c r="AK241" s="143"/>
      <c r="AL241" s="143"/>
      <c r="AM241" s="143"/>
      <c r="AN241" s="143"/>
      <c r="AO241" s="143"/>
      <c r="AP241" s="144"/>
      <c r="AQ241" s="144"/>
      <c r="AR241"/>
      <c r="AS241"/>
      <c r="AT241"/>
    </row>
    <row r="242" spans="12:46" s="81" customFormat="1" x14ac:dyDescent="0.25">
      <c r="L242" s="142"/>
      <c r="M242" s="142"/>
      <c r="N242" s="142"/>
      <c r="O242" s="142"/>
      <c r="P242" s="142"/>
      <c r="Q242" s="142"/>
      <c r="R242" s="142"/>
      <c r="S242" s="142"/>
      <c r="T242" s="142"/>
      <c r="U242" s="142"/>
      <c r="V242" s="142"/>
      <c r="W242" s="142"/>
      <c r="X242" s="142"/>
      <c r="Y242" s="142"/>
      <c r="Z242" s="142"/>
      <c r="AA242" s="142"/>
      <c r="AB242" s="142"/>
      <c r="AC242" s="143"/>
      <c r="AD242" s="143"/>
      <c r="AE242" s="143"/>
      <c r="AF242" s="143"/>
      <c r="AG242" s="143"/>
      <c r="AH242" s="143"/>
      <c r="AI242" s="143"/>
      <c r="AJ242" s="143"/>
      <c r="AK242" s="143"/>
      <c r="AL242" s="143"/>
      <c r="AM242" s="143"/>
      <c r="AN242" s="143"/>
      <c r="AO242" s="143"/>
      <c r="AP242" s="144"/>
      <c r="AQ242" s="144"/>
      <c r="AR242"/>
      <c r="AS242"/>
      <c r="AT242"/>
    </row>
    <row r="243" spans="12:46" s="81" customFormat="1" x14ac:dyDescent="0.25">
      <c r="L243" s="142"/>
      <c r="M243" s="142"/>
      <c r="N243" s="142"/>
      <c r="O243" s="142"/>
      <c r="P243" s="142"/>
      <c r="Q243" s="142"/>
      <c r="R243" s="142"/>
      <c r="S243" s="142"/>
      <c r="T243" s="142"/>
      <c r="U243" s="142"/>
      <c r="V243" s="142"/>
      <c r="W243" s="142"/>
      <c r="X243" s="142"/>
      <c r="Y243" s="142"/>
      <c r="Z243" s="142"/>
      <c r="AA243" s="142"/>
      <c r="AB243" s="142"/>
      <c r="AC243" s="143"/>
      <c r="AD243" s="143"/>
      <c r="AE243" s="143"/>
      <c r="AF243" s="143"/>
      <c r="AG243" s="143"/>
      <c r="AH243" s="143"/>
      <c r="AI243" s="143"/>
      <c r="AJ243" s="143"/>
      <c r="AK243" s="143"/>
      <c r="AL243" s="143"/>
      <c r="AM243" s="143"/>
      <c r="AN243" s="143"/>
      <c r="AO243" s="143"/>
      <c r="AP243" s="144"/>
      <c r="AQ243" s="144"/>
      <c r="AR243"/>
      <c r="AS243"/>
      <c r="AT243"/>
    </row>
    <row r="244" spans="12:46" s="81" customFormat="1" x14ac:dyDescent="0.25">
      <c r="L244" s="142"/>
      <c r="M244" s="142"/>
      <c r="N244" s="142"/>
      <c r="O244" s="142"/>
      <c r="P244" s="142"/>
      <c r="Q244" s="142"/>
      <c r="R244" s="142"/>
      <c r="S244" s="142"/>
      <c r="T244" s="142"/>
      <c r="U244" s="142"/>
      <c r="V244" s="142"/>
      <c r="W244" s="142"/>
      <c r="X244" s="142"/>
      <c r="Y244" s="142"/>
      <c r="Z244" s="142"/>
      <c r="AA244" s="142"/>
      <c r="AB244" s="142"/>
      <c r="AC244" s="143"/>
      <c r="AD244" s="143"/>
      <c r="AE244" s="143"/>
      <c r="AF244" s="143"/>
      <c r="AG244" s="143"/>
      <c r="AH244" s="143"/>
      <c r="AI244" s="143"/>
      <c r="AJ244" s="143"/>
      <c r="AK244" s="143"/>
      <c r="AL244" s="143"/>
      <c r="AM244" s="143"/>
      <c r="AN244" s="143"/>
      <c r="AO244" s="143"/>
      <c r="AP244" s="144"/>
      <c r="AQ244" s="144"/>
      <c r="AR244"/>
      <c r="AS244"/>
      <c r="AT244"/>
    </row>
    <row r="245" spans="12:46" s="81" customFormat="1" x14ac:dyDescent="0.25">
      <c r="L245" s="142"/>
      <c r="M245" s="142"/>
      <c r="N245" s="142"/>
      <c r="O245" s="142"/>
      <c r="P245" s="142"/>
      <c r="Q245" s="142"/>
      <c r="R245" s="142"/>
      <c r="S245" s="142"/>
      <c r="T245" s="142"/>
      <c r="U245" s="142"/>
      <c r="V245" s="142"/>
      <c r="W245" s="142"/>
      <c r="X245" s="142"/>
      <c r="Y245" s="142"/>
      <c r="Z245" s="142"/>
      <c r="AA245" s="142"/>
      <c r="AB245" s="142"/>
      <c r="AC245" s="143"/>
      <c r="AD245" s="143"/>
      <c r="AE245" s="143"/>
      <c r="AF245" s="143"/>
      <c r="AG245" s="143"/>
      <c r="AH245" s="143"/>
      <c r="AI245" s="143"/>
      <c r="AJ245" s="143"/>
      <c r="AK245" s="143"/>
      <c r="AL245" s="143"/>
      <c r="AM245" s="143"/>
      <c r="AN245" s="143"/>
      <c r="AO245" s="143"/>
      <c r="AP245" s="143"/>
      <c r="AQ245" s="143"/>
    </row>
    <row r="246" spans="12:46" s="81" customFormat="1" x14ac:dyDescent="0.25">
      <c r="L246" s="142"/>
      <c r="M246" s="142"/>
      <c r="N246" s="142"/>
      <c r="O246" s="142"/>
      <c r="P246" s="142"/>
      <c r="Q246" s="142"/>
      <c r="R246" s="142"/>
      <c r="S246" s="142"/>
      <c r="T246" s="142"/>
      <c r="U246" s="142"/>
      <c r="V246" s="142"/>
      <c r="W246" s="142"/>
      <c r="X246" s="142"/>
      <c r="Y246" s="142"/>
      <c r="Z246" s="142"/>
      <c r="AA246" s="142"/>
      <c r="AB246" s="142"/>
      <c r="AC246" s="143"/>
      <c r="AD246" s="143"/>
      <c r="AE246" s="143"/>
      <c r="AF246" s="143"/>
      <c r="AG246" s="143"/>
      <c r="AH246" s="143"/>
      <c r="AI246" s="143"/>
      <c r="AJ246" s="143"/>
      <c r="AK246" s="143"/>
      <c r="AL246" s="143"/>
      <c r="AM246" s="143"/>
      <c r="AN246" s="143"/>
      <c r="AO246" s="143"/>
      <c r="AP246" s="143"/>
      <c r="AQ246" s="143"/>
    </row>
    <row r="247" spans="12:46" s="81" customFormat="1" x14ac:dyDescent="0.25">
      <c r="L247" s="142"/>
      <c r="M247" s="142"/>
      <c r="N247" s="142"/>
      <c r="O247" s="142"/>
      <c r="P247" s="142"/>
      <c r="Q247" s="142"/>
      <c r="R247" s="142"/>
      <c r="S247" s="142"/>
      <c r="T247" s="142"/>
      <c r="U247" s="142"/>
      <c r="V247" s="142"/>
      <c r="W247" s="142"/>
      <c r="X247" s="142"/>
      <c r="Y247" s="142"/>
      <c r="Z247" s="142"/>
      <c r="AA247" s="142"/>
      <c r="AB247" s="142"/>
      <c r="AC247" s="143"/>
      <c r="AD247" s="143"/>
      <c r="AE247" s="143"/>
      <c r="AF247" s="143"/>
      <c r="AG247" s="143"/>
      <c r="AH247" s="143"/>
      <c r="AI247" s="143"/>
      <c r="AJ247" s="143"/>
      <c r="AK247" s="143"/>
      <c r="AL247" s="143"/>
      <c r="AM247" s="143"/>
      <c r="AN247" s="143"/>
      <c r="AO247" s="143"/>
      <c r="AP247" s="143"/>
      <c r="AQ247" s="143"/>
    </row>
    <row r="248" spans="12:46" s="81" customFormat="1" x14ac:dyDescent="0.25">
      <c r="L248" s="142"/>
      <c r="M248" s="142"/>
      <c r="N248" s="142"/>
      <c r="O248" s="142"/>
      <c r="P248" s="142"/>
      <c r="Q248" s="142"/>
      <c r="R248" s="142"/>
      <c r="S248" s="142"/>
      <c r="T248" s="142"/>
      <c r="U248" s="142"/>
      <c r="V248" s="142"/>
      <c r="W248" s="142"/>
      <c r="X248" s="142"/>
      <c r="Y248" s="142"/>
      <c r="Z248" s="142"/>
      <c r="AA248" s="142"/>
      <c r="AB248" s="142"/>
      <c r="AC248" s="143"/>
      <c r="AD248" s="143"/>
      <c r="AE248" s="143"/>
      <c r="AF248" s="143"/>
      <c r="AG248" s="143"/>
      <c r="AH248" s="143"/>
      <c r="AI248" s="143"/>
      <c r="AJ248" s="143"/>
      <c r="AK248" s="143"/>
      <c r="AL248" s="143"/>
      <c r="AM248" s="143"/>
      <c r="AN248" s="143"/>
      <c r="AO248" s="143"/>
      <c r="AP248" s="143"/>
      <c r="AQ248" s="143"/>
    </row>
    <row r="249" spans="12:46" s="81" customFormat="1" x14ac:dyDescent="0.25">
      <c r="L249" s="142"/>
      <c r="M249" s="142"/>
      <c r="N249" s="142"/>
      <c r="O249" s="142"/>
      <c r="P249" s="142"/>
      <c r="Q249" s="142"/>
      <c r="R249" s="142"/>
      <c r="S249" s="142"/>
      <c r="T249" s="142"/>
      <c r="U249" s="142"/>
      <c r="V249" s="142"/>
      <c r="W249" s="142"/>
      <c r="X249" s="142"/>
      <c r="Y249" s="142"/>
      <c r="Z249" s="142"/>
      <c r="AA249" s="142"/>
      <c r="AB249" s="142"/>
      <c r="AC249" s="143"/>
      <c r="AD249" s="143"/>
      <c r="AE249" s="143"/>
      <c r="AF249" s="143"/>
      <c r="AG249" s="143"/>
      <c r="AH249" s="143"/>
      <c r="AI249" s="143"/>
      <c r="AJ249" s="143"/>
      <c r="AK249" s="143"/>
      <c r="AL249" s="143"/>
      <c r="AM249" s="143"/>
      <c r="AN249" s="143"/>
      <c r="AO249" s="143"/>
      <c r="AP249" s="143"/>
      <c r="AQ249" s="143"/>
    </row>
    <row r="250" spans="12:46" s="81" customFormat="1" x14ac:dyDescent="0.25">
      <c r="L250" s="142"/>
      <c r="M250" s="142"/>
      <c r="N250" s="142"/>
      <c r="O250" s="142"/>
      <c r="P250" s="142"/>
      <c r="Q250" s="142"/>
      <c r="R250" s="142"/>
      <c r="S250" s="142"/>
      <c r="T250" s="142"/>
      <c r="U250" s="142"/>
      <c r="V250" s="142"/>
      <c r="W250" s="142"/>
      <c r="X250" s="142"/>
      <c r="Y250" s="142"/>
      <c r="Z250" s="142"/>
      <c r="AA250" s="142"/>
      <c r="AB250" s="142"/>
      <c r="AC250" s="143"/>
      <c r="AD250" s="143"/>
      <c r="AE250" s="143"/>
      <c r="AF250" s="143"/>
      <c r="AG250" s="143"/>
      <c r="AH250" s="143"/>
      <c r="AI250" s="143"/>
      <c r="AJ250" s="143"/>
      <c r="AK250" s="143"/>
      <c r="AL250" s="143"/>
      <c r="AM250" s="143"/>
      <c r="AN250" s="143"/>
      <c r="AO250" s="143"/>
      <c r="AP250" s="143"/>
      <c r="AQ250" s="143"/>
    </row>
    <row r="251" spans="12:46" s="81" customFormat="1" x14ac:dyDescent="0.25">
      <c r="L251" s="142"/>
      <c r="M251" s="142"/>
      <c r="N251" s="142"/>
      <c r="O251" s="142"/>
      <c r="P251" s="142"/>
      <c r="Q251" s="142"/>
      <c r="R251" s="142"/>
      <c r="S251" s="142"/>
      <c r="T251" s="142"/>
      <c r="U251" s="142"/>
      <c r="V251" s="142"/>
      <c r="W251" s="142"/>
      <c r="X251" s="142"/>
      <c r="Y251" s="142"/>
      <c r="Z251" s="142"/>
      <c r="AA251" s="142"/>
      <c r="AB251" s="142"/>
      <c r="AC251" s="143"/>
      <c r="AD251" s="143"/>
      <c r="AE251" s="143"/>
      <c r="AF251" s="143"/>
      <c r="AG251" s="143"/>
      <c r="AH251" s="143"/>
      <c r="AI251" s="143"/>
      <c r="AJ251" s="143"/>
      <c r="AK251" s="143"/>
      <c r="AL251" s="143"/>
      <c r="AM251" s="143"/>
      <c r="AN251" s="143"/>
      <c r="AO251" s="143"/>
      <c r="AP251" s="143"/>
      <c r="AQ251" s="143"/>
    </row>
    <row r="252" spans="12:46" s="81" customFormat="1" x14ac:dyDescent="0.25">
      <c r="L252" s="142"/>
      <c r="M252" s="142"/>
      <c r="N252" s="142"/>
      <c r="O252" s="142"/>
      <c r="P252" s="142"/>
      <c r="Q252" s="142"/>
      <c r="R252" s="142"/>
      <c r="S252" s="142"/>
      <c r="T252" s="142"/>
      <c r="U252" s="142"/>
      <c r="V252" s="142"/>
      <c r="W252" s="142"/>
      <c r="X252" s="142"/>
      <c r="Y252" s="142"/>
      <c r="Z252" s="142"/>
      <c r="AA252" s="142"/>
      <c r="AB252" s="142"/>
      <c r="AC252" s="143"/>
      <c r="AD252" s="143"/>
      <c r="AE252" s="143"/>
      <c r="AF252" s="143"/>
      <c r="AG252" s="143"/>
      <c r="AH252" s="143"/>
      <c r="AI252" s="143"/>
      <c r="AJ252" s="143"/>
      <c r="AK252" s="143"/>
      <c r="AL252" s="143"/>
      <c r="AM252" s="143"/>
      <c r="AN252" s="143"/>
      <c r="AO252" s="143"/>
      <c r="AP252" s="143"/>
      <c r="AQ252" s="143"/>
    </row>
    <row r="253" spans="12:46" s="81" customFormat="1" x14ac:dyDescent="0.25">
      <c r="L253" s="142"/>
      <c r="M253" s="142"/>
      <c r="N253" s="142"/>
      <c r="O253" s="142"/>
      <c r="P253" s="142"/>
      <c r="Q253" s="142"/>
      <c r="R253" s="142"/>
      <c r="S253" s="142"/>
      <c r="T253" s="142"/>
      <c r="U253" s="142"/>
      <c r="V253" s="142"/>
      <c r="W253" s="142"/>
      <c r="X253" s="142"/>
      <c r="Y253" s="142"/>
      <c r="Z253" s="142"/>
      <c r="AA253" s="142"/>
      <c r="AB253" s="142"/>
      <c r="AC253" s="143"/>
      <c r="AD253" s="143"/>
      <c r="AE253" s="143"/>
      <c r="AF253" s="143"/>
      <c r="AG253" s="143"/>
      <c r="AH253" s="143"/>
      <c r="AI253" s="143"/>
      <c r="AJ253" s="143"/>
      <c r="AK253" s="143"/>
      <c r="AL253" s="143"/>
      <c r="AM253" s="143"/>
      <c r="AN253" s="143"/>
      <c r="AO253" s="143"/>
      <c r="AP253" s="143"/>
      <c r="AQ253" s="143"/>
    </row>
    <row r="254" spans="12:46" s="81" customFormat="1" x14ac:dyDescent="0.25">
      <c r="L254" s="142"/>
      <c r="M254" s="142"/>
      <c r="N254" s="142"/>
      <c r="O254" s="142"/>
      <c r="P254" s="142"/>
      <c r="Q254" s="142"/>
      <c r="R254" s="142"/>
      <c r="S254" s="142"/>
      <c r="T254" s="142"/>
      <c r="U254" s="142"/>
      <c r="V254" s="142"/>
      <c r="W254" s="142"/>
      <c r="X254" s="142"/>
      <c r="Y254" s="142"/>
      <c r="Z254" s="142"/>
      <c r="AA254" s="142"/>
      <c r="AB254" s="142"/>
      <c r="AC254" s="143"/>
      <c r="AD254" s="143"/>
      <c r="AE254" s="143"/>
      <c r="AF254" s="143"/>
      <c r="AG254" s="143"/>
      <c r="AH254" s="143"/>
      <c r="AI254" s="143"/>
      <c r="AJ254" s="143"/>
      <c r="AK254" s="143"/>
      <c r="AL254" s="143"/>
      <c r="AM254" s="143"/>
      <c r="AN254" s="143"/>
      <c r="AO254" s="143"/>
      <c r="AP254" s="143"/>
      <c r="AQ254" s="143"/>
    </row>
    <row r="255" spans="12:46" s="81" customFormat="1" x14ac:dyDescent="0.25">
      <c r="L255" s="142"/>
      <c r="M255" s="142"/>
      <c r="N255" s="142"/>
      <c r="O255" s="142"/>
      <c r="P255" s="142"/>
      <c r="Q255" s="142"/>
      <c r="R255" s="142"/>
      <c r="S255" s="142"/>
      <c r="T255" s="142"/>
      <c r="U255" s="142"/>
      <c r="V255" s="142"/>
      <c r="W255" s="142"/>
      <c r="X255" s="142"/>
      <c r="Y255" s="142"/>
      <c r="Z255" s="142"/>
      <c r="AA255" s="142"/>
      <c r="AB255" s="142"/>
      <c r="AC255" s="143"/>
      <c r="AD255" s="143"/>
      <c r="AE255" s="143"/>
      <c r="AF255" s="143"/>
      <c r="AG255" s="143"/>
      <c r="AH255" s="143"/>
      <c r="AI255" s="143"/>
      <c r="AJ255" s="143"/>
      <c r="AK255" s="143"/>
      <c r="AL255" s="143"/>
      <c r="AM255" s="143"/>
      <c r="AN255" s="143"/>
      <c r="AO255" s="143"/>
      <c r="AP255" s="143"/>
      <c r="AQ255" s="143"/>
    </row>
    <row r="256" spans="12:46" s="81" customFormat="1" x14ac:dyDescent="0.25">
      <c r="L256" s="142"/>
      <c r="M256" s="142"/>
      <c r="N256" s="142"/>
      <c r="O256" s="142"/>
      <c r="P256" s="142"/>
      <c r="Q256" s="142"/>
      <c r="R256" s="142"/>
      <c r="S256" s="142"/>
      <c r="T256" s="142"/>
      <c r="U256" s="142"/>
      <c r="V256" s="142"/>
      <c r="W256" s="142"/>
      <c r="X256" s="142"/>
      <c r="Y256" s="142"/>
      <c r="Z256" s="142"/>
      <c r="AA256" s="142"/>
      <c r="AB256" s="142"/>
      <c r="AC256" s="143"/>
      <c r="AD256" s="143"/>
      <c r="AE256" s="143"/>
      <c r="AF256" s="143"/>
      <c r="AG256" s="143"/>
      <c r="AH256" s="143"/>
      <c r="AI256" s="143"/>
      <c r="AJ256" s="143"/>
      <c r="AK256" s="143"/>
      <c r="AL256" s="143"/>
      <c r="AM256" s="143"/>
      <c r="AN256" s="143"/>
      <c r="AO256" s="143"/>
      <c r="AP256" s="143"/>
      <c r="AQ256" s="143"/>
    </row>
    <row r="257" spans="12:43" s="81" customFormat="1" x14ac:dyDescent="0.25">
      <c r="L257" s="142"/>
      <c r="M257" s="142"/>
      <c r="N257" s="142"/>
      <c r="O257" s="142"/>
      <c r="P257" s="142"/>
      <c r="Q257" s="142"/>
      <c r="R257" s="142"/>
      <c r="S257" s="142"/>
      <c r="T257" s="142"/>
      <c r="U257" s="142"/>
      <c r="V257" s="142"/>
      <c r="W257" s="142"/>
      <c r="X257" s="142"/>
      <c r="Y257" s="142"/>
      <c r="Z257" s="142"/>
      <c r="AA257" s="142"/>
      <c r="AB257" s="142"/>
      <c r="AC257" s="143"/>
      <c r="AD257" s="143"/>
      <c r="AE257" s="143"/>
      <c r="AF257" s="143"/>
      <c r="AG257" s="143"/>
      <c r="AH257" s="143"/>
      <c r="AI257" s="143"/>
      <c r="AJ257" s="143"/>
      <c r="AK257" s="143"/>
      <c r="AL257" s="143"/>
      <c r="AM257" s="143"/>
      <c r="AN257" s="143"/>
      <c r="AO257" s="143"/>
      <c r="AP257" s="143"/>
      <c r="AQ257" s="143"/>
    </row>
    <row r="258" spans="12:43" s="81" customFormat="1" x14ac:dyDescent="0.25">
      <c r="L258" s="142"/>
      <c r="M258" s="142"/>
      <c r="N258" s="142"/>
      <c r="O258" s="142"/>
      <c r="P258" s="142"/>
      <c r="Q258" s="142"/>
      <c r="R258" s="142"/>
      <c r="S258" s="142"/>
      <c r="T258" s="142"/>
      <c r="U258" s="142"/>
      <c r="V258" s="142"/>
      <c r="W258" s="142"/>
      <c r="X258" s="142"/>
      <c r="Y258" s="142"/>
      <c r="Z258" s="142"/>
      <c r="AA258" s="142"/>
      <c r="AB258" s="142"/>
      <c r="AC258" s="143"/>
      <c r="AD258" s="143"/>
      <c r="AE258" s="143"/>
      <c r="AF258" s="143"/>
      <c r="AG258" s="143"/>
      <c r="AH258" s="143"/>
      <c r="AI258" s="143"/>
      <c r="AJ258" s="143"/>
      <c r="AK258" s="143"/>
      <c r="AL258" s="143"/>
      <c r="AM258" s="143"/>
      <c r="AN258" s="143"/>
      <c r="AO258" s="143"/>
      <c r="AP258" s="143"/>
      <c r="AQ258" s="143"/>
    </row>
    <row r="259" spans="12:43" s="81" customFormat="1" x14ac:dyDescent="0.25">
      <c r="L259" s="142"/>
      <c r="M259" s="142"/>
      <c r="N259" s="142"/>
      <c r="O259" s="142"/>
      <c r="P259" s="142"/>
      <c r="Q259" s="142"/>
      <c r="R259" s="142"/>
      <c r="S259" s="142"/>
      <c r="T259" s="142"/>
      <c r="U259" s="142"/>
      <c r="V259" s="142"/>
      <c r="W259" s="142"/>
      <c r="X259" s="142"/>
      <c r="Y259" s="142"/>
      <c r="Z259" s="142"/>
      <c r="AA259" s="142"/>
      <c r="AB259" s="142"/>
      <c r="AC259" s="143"/>
      <c r="AD259" s="143"/>
      <c r="AE259" s="143"/>
      <c r="AF259" s="143"/>
      <c r="AG259" s="143"/>
      <c r="AH259" s="143"/>
      <c r="AI259" s="143"/>
      <c r="AJ259" s="143"/>
      <c r="AK259" s="143"/>
      <c r="AL259" s="143"/>
      <c r="AM259" s="143"/>
      <c r="AN259" s="143"/>
      <c r="AO259" s="143"/>
      <c r="AP259" s="143"/>
      <c r="AQ259" s="143"/>
    </row>
    <row r="260" spans="12:43" s="81" customFormat="1" x14ac:dyDescent="0.25">
      <c r="L260" s="142"/>
      <c r="M260" s="142"/>
      <c r="N260" s="142"/>
      <c r="O260" s="142"/>
      <c r="P260" s="142"/>
      <c r="Q260" s="142"/>
      <c r="R260" s="142"/>
      <c r="S260" s="142"/>
      <c r="T260" s="142"/>
      <c r="U260" s="142"/>
      <c r="V260" s="142"/>
      <c r="W260" s="142"/>
      <c r="X260" s="142"/>
      <c r="Y260" s="142"/>
      <c r="Z260" s="142"/>
      <c r="AA260" s="142"/>
      <c r="AB260" s="142"/>
      <c r="AC260" s="143"/>
      <c r="AD260" s="143"/>
      <c r="AE260" s="143"/>
      <c r="AF260" s="143"/>
      <c r="AG260" s="143"/>
      <c r="AH260" s="143"/>
      <c r="AI260" s="143"/>
      <c r="AJ260" s="143"/>
      <c r="AK260" s="143"/>
      <c r="AL260" s="143"/>
      <c r="AM260" s="143"/>
      <c r="AN260" s="143"/>
      <c r="AO260" s="143"/>
      <c r="AP260" s="143"/>
      <c r="AQ260" s="143"/>
    </row>
    <row r="261" spans="12:43" s="81" customFormat="1" x14ac:dyDescent="0.25">
      <c r="L261" s="142"/>
      <c r="M261" s="142"/>
      <c r="N261" s="142"/>
      <c r="O261" s="142"/>
      <c r="P261" s="142"/>
      <c r="Q261" s="142"/>
      <c r="R261" s="142"/>
      <c r="S261" s="142"/>
      <c r="T261" s="142"/>
      <c r="U261" s="142"/>
      <c r="V261" s="142"/>
      <c r="W261" s="142"/>
      <c r="X261" s="142"/>
      <c r="Y261" s="142"/>
      <c r="Z261" s="142"/>
      <c r="AA261" s="142"/>
      <c r="AB261" s="142"/>
      <c r="AC261" s="143"/>
      <c r="AD261" s="143"/>
      <c r="AE261" s="143"/>
      <c r="AF261" s="143"/>
      <c r="AG261" s="143"/>
      <c r="AH261" s="143"/>
      <c r="AI261" s="143"/>
      <c r="AJ261" s="143"/>
      <c r="AK261" s="143"/>
      <c r="AL261" s="143"/>
      <c r="AM261" s="143"/>
      <c r="AN261" s="143"/>
      <c r="AO261" s="143"/>
      <c r="AP261" s="143"/>
      <c r="AQ261" s="143"/>
    </row>
    <row r="262" spans="12:43" s="81" customFormat="1" x14ac:dyDescent="0.25">
      <c r="L262" s="142"/>
      <c r="M262" s="142"/>
      <c r="N262" s="142"/>
      <c r="O262" s="142"/>
      <c r="P262" s="142"/>
      <c r="Q262" s="142"/>
      <c r="R262" s="142"/>
      <c r="S262" s="142"/>
      <c r="T262" s="142"/>
      <c r="U262" s="142"/>
      <c r="V262" s="142"/>
      <c r="W262" s="142"/>
      <c r="X262" s="142"/>
      <c r="Y262" s="142"/>
      <c r="Z262" s="142"/>
      <c r="AA262" s="142"/>
      <c r="AB262" s="142"/>
      <c r="AC262" s="143"/>
      <c r="AD262" s="143"/>
      <c r="AE262" s="143"/>
      <c r="AF262" s="143"/>
      <c r="AG262" s="143"/>
      <c r="AH262" s="143"/>
      <c r="AI262" s="143"/>
      <c r="AJ262" s="143"/>
      <c r="AK262" s="143"/>
      <c r="AL262" s="143"/>
      <c r="AM262" s="143"/>
      <c r="AN262" s="143"/>
      <c r="AO262" s="143"/>
      <c r="AP262" s="143"/>
      <c r="AQ262" s="143"/>
    </row>
    <row r="263" spans="12:43" s="81" customFormat="1" x14ac:dyDescent="0.25">
      <c r="L263" s="142"/>
      <c r="M263" s="142"/>
      <c r="N263" s="142"/>
      <c r="O263" s="142"/>
      <c r="P263" s="142"/>
      <c r="Q263" s="142"/>
      <c r="R263" s="142"/>
      <c r="S263" s="142"/>
      <c r="T263" s="142"/>
      <c r="U263" s="142"/>
      <c r="V263" s="142"/>
      <c r="W263" s="142"/>
      <c r="X263" s="142"/>
      <c r="Y263" s="142"/>
      <c r="Z263" s="142"/>
      <c r="AA263" s="142"/>
      <c r="AB263" s="142"/>
      <c r="AC263" s="143"/>
      <c r="AD263" s="143"/>
      <c r="AE263" s="143"/>
      <c r="AF263" s="143"/>
      <c r="AG263" s="143"/>
      <c r="AH263" s="143"/>
      <c r="AI263" s="143"/>
      <c r="AJ263" s="143"/>
      <c r="AK263" s="143"/>
      <c r="AL263" s="143"/>
      <c r="AM263" s="143"/>
      <c r="AN263" s="143"/>
      <c r="AO263" s="143"/>
      <c r="AP263" s="143"/>
      <c r="AQ263" s="143"/>
    </row>
    <row r="264" spans="12:43" s="81" customFormat="1" x14ac:dyDescent="0.25">
      <c r="L264" s="142"/>
      <c r="M264" s="142"/>
      <c r="N264" s="142"/>
      <c r="O264" s="142"/>
      <c r="P264" s="142"/>
      <c r="Q264" s="142"/>
      <c r="R264" s="142"/>
      <c r="S264" s="142"/>
      <c r="T264" s="142"/>
      <c r="U264" s="142"/>
      <c r="V264" s="142"/>
      <c r="W264" s="142"/>
      <c r="X264" s="142"/>
      <c r="Y264" s="142"/>
      <c r="Z264" s="142"/>
      <c r="AA264" s="142"/>
      <c r="AB264" s="142"/>
      <c r="AC264" s="143"/>
      <c r="AD264" s="143"/>
      <c r="AE264" s="143"/>
      <c r="AF264" s="143"/>
      <c r="AG264" s="143"/>
      <c r="AH264" s="143"/>
      <c r="AI264" s="143"/>
      <c r="AJ264" s="143"/>
      <c r="AK264" s="143"/>
      <c r="AL264" s="143"/>
      <c r="AM264" s="143"/>
      <c r="AN264" s="143"/>
      <c r="AO264" s="143"/>
      <c r="AP264" s="143"/>
      <c r="AQ264" s="143"/>
    </row>
    <row r="265" spans="12:43" s="81" customFormat="1" x14ac:dyDescent="0.25">
      <c r="L265" s="142"/>
      <c r="M265" s="142"/>
      <c r="N265" s="142"/>
      <c r="O265" s="142"/>
      <c r="P265" s="142"/>
      <c r="Q265" s="142"/>
      <c r="R265" s="142"/>
      <c r="S265" s="142"/>
      <c r="T265" s="142"/>
      <c r="U265" s="142"/>
      <c r="V265" s="142"/>
      <c r="W265" s="142"/>
      <c r="X265" s="142"/>
      <c r="Y265" s="142"/>
      <c r="Z265" s="142"/>
      <c r="AA265" s="142"/>
      <c r="AB265" s="142"/>
      <c r="AC265" s="143"/>
      <c r="AD265" s="143"/>
      <c r="AE265" s="143"/>
      <c r="AF265" s="143"/>
      <c r="AG265" s="143"/>
      <c r="AH265" s="143"/>
      <c r="AI265" s="143"/>
      <c r="AJ265" s="143"/>
      <c r="AK265" s="143"/>
      <c r="AL265" s="143"/>
      <c r="AM265" s="143"/>
      <c r="AN265" s="143"/>
      <c r="AO265" s="143"/>
      <c r="AP265" s="143"/>
      <c r="AQ265" s="143"/>
    </row>
    <row r="266" spans="12:43" s="81" customFormat="1" x14ac:dyDescent="0.25">
      <c r="L266" s="142"/>
      <c r="M266" s="142"/>
      <c r="N266" s="142"/>
      <c r="O266" s="142"/>
      <c r="P266" s="142"/>
      <c r="Q266" s="142"/>
      <c r="R266" s="142"/>
      <c r="S266" s="142"/>
      <c r="T266" s="142"/>
      <c r="U266" s="142"/>
      <c r="V266" s="142"/>
      <c r="W266" s="142"/>
      <c r="X266" s="142"/>
      <c r="Y266" s="142"/>
      <c r="Z266" s="142"/>
      <c r="AA266" s="142"/>
      <c r="AB266" s="142"/>
      <c r="AC266" s="143"/>
      <c r="AD266" s="143"/>
      <c r="AE266" s="143"/>
      <c r="AF266" s="143"/>
      <c r="AG266" s="143"/>
      <c r="AH266" s="143"/>
      <c r="AI266" s="143"/>
      <c r="AJ266" s="143"/>
      <c r="AK266" s="143"/>
      <c r="AL266" s="143"/>
      <c r="AM266" s="143"/>
      <c r="AN266" s="143"/>
      <c r="AO266" s="143"/>
      <c r="AP266" s="143"/>
      <c r="AQ266" s="143"/>
    </row>
    <row r="267" spans="12:43" s="81" customFormat="1" x14ac:dyDescent="0.25">
      <c r="L267" s="142"/>
      <c r="M267" s="142"/>
      <c r="N267" s="142"/>
      <c r="O267" s="142"/>
      <c r="P267" s="142"/>
      <c r="Q267" s="142"/>
      <c r="R267" s="142"/>
      <c r="S267" s="142"/>
      <c r="T267" s="142"/>
      <c r="U267" s="142"/>
      <c r="V267" s="142"/>
      <c r="W267" s="142"/>
      <c r="X267" s="142"/>
      <c r="Y267" s="142"/>
      <c r="Z267" s="142"/>
      <c r="AA267" s="142"/>
      <c r="AB267" s="142"/>
      <c r="AC267" s="143"/>
      <c r="AD267" s="143"/>
      <c r="AE267" s="143"/>
      <c r="AF267" s="143"/>
      <c r="AG267" s="143"/>
      <c r="AH267" s="143"/>
      <c r="AI267" s="143"/>
      <c r="AJ267" s="143"/>
      <c r="AK267" s="143"/>
      <c r="AL267" s="143"/>
      <c r="AM267" s="143"/>
      <c r="AN267" s="143"/>
      <c r="AO267" s="143"/>
      <c r="AP267" s="143"/>
      <c r="AQ267" s="143"/>
    </row>
  </sheetData>
  <sheetProtection password="EABC" sheet="1" objects="1" scenarios="1" selectLockedCells="1" selectUnlockedCells="1"/>
  <protectedRanges>
    <protectedRange sqref="D108" name="Range12_2"/>
    <protectedRange sqref="C117:G121 G126:H133 F161:F162 G123 C123:E123 F109:F114 G109:G113 G134:G162 F134:F135 F139:F143 E148:E162 F150:F153 F155:F158 E125:G125 D109 C109:C114 E134:E136 D114 C139:D162 E139:E146 F145:F146 F148 C125:D136" name="Range13_2"/>
    <protectedRange sqref="G114" name="Range14_2"/>
    <protectedRange sqref="F123" name="Range15_2"/>
    <protectedRange sqref="F136" name="Range16_2"/>
    <protectedRange sqref="F144" name="Range17_2"/>
    <protectedRange sqref="F144" name="Range18_2"/>
    <protectedRange sqref="F149" name="Range19_2"/>
    <protectedRange sqref="F154" name="Range20_2"/>
    <protectedRange sqref="F159:F160" name="Range21_2"/>
    <protectedRange sqref="F126" name="Range13"/>
    <protectedRange sqref="G85 D85:F86 I85:I86 G86:H86" name="Range6"/>
    <protectedRange sqref="D104:D107 D66:D69" name="Range12"/>
    <protectedRange sqref="D110:D113" name="Range13_1"/>
    <protectedRange sqref="C137:F138" name="Range13_3"/>
    <protectedRange sqref="E147:F147" name="Range13_4"/>
  </protectedRanges>
  <mergeCells count="4">
    <mergeCell ref="I104:J104"/>
    <mergeCell ref="I66:J66"/>
    <mergeCell ref="L182:M182"/>
    <mergeCell ref="L181:M181"/>
  </mergeCells>
  <phoneticPr fontId="16" type="noConversion"/>
  <printOptions horizontalCentered="1"/>
  <pageMargins left="0.23622047244094491" right="0.15748031496062992" top="0.54" bottom="0.35433070866141736" header="0.31496062992125984" footer="0.15748031496062992"/>
  <pageSetup paperSize="9" scale="70" fitToHeight="3" orientation="portrait" horizontalDpi="4294967294" r:id="rId1"/>
  <headerFooter alignWithMargins="0">
    <oddFooter>&amp;R&amp;F
&amp;D</oddFooter>
  </headerFooter>
  <rowBreaks count="2" manualBreakCount="2">
    <brk id="97" min="1" max="10" man="1"/>
    <brk id="162" min="1" max="10"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67"/>
  <sheetViews>
    <sheetView zoomScale="75" zoomScaleNormal="75" workbookViewId="0">
      <pane ySplit="2" topLeftCell="A179" activePane="bottomLeft" state="frozen"/>
      <selection pane="bottomLeft" activeCell="E184" sqref="E184"/>
    </sheetView>
  </sheetViews>
  <sheetFormatPr defaultRowHeight="15" x14ac:dyDescent="0.25"/>
  <cols>
    <col min="1" max="1" width="0.85546875" style="81" customWidth="1"/>
    <col min="2" max="2" width="2.42578125" style="81" customWidth="1"/>
    <col min="3" max="3" width="30.28515625" customWidth="1"/>
    <col min="4" max="4" width="13.42578125" customWidth="1"/>
    <col min="5" max="5" width="14" customWidth="1"/>
    <col min="6" max="6" width="14.7109375" customWidth="1"/>
    <col min="7" max="7" width="14.28515625" customWidth="1"/>
    <col min="8" max="8" width="14.7109375" customWidth="1"/>
    <col min="9" max="9" width="15.5703125" customWidth="1"/>
    <col min="10" max="10" width="13.28515625" customWidth="1"/>
    <col min="11" max="11" width="2.28515625" customWidth="1"/>
    <col min="12" max="12" width="8" style="89" customWidth="1"/>
    <col min="13" max="13" width="13.28515625" style="89" customWidth="1"/>
    <col min="14" max="14" width="11.7109375" style="89" customWidth="1"/>
    <col min="15" max="15" width="12.42578125" style="89" customWidth="1"/>
    <col min="16" max="16" width="17.5703125" style="89" customWidth="1"/>
    <col min="17" max="17" width="12" style="89" customWidth="1"/>
    <col min="18" max="28" width="12" style="89" hidden="1" customWidth="1"/>
    <col min="29" max="30" width="12" style="81" hidden="1" customWidth="1"/>
    <col min="31" max="41" width="9.140625" style="81"/>
  </cols>
  <sheetData>
    <row r="1" spans="1:41" ht="15.75" x14ac:dyDescent="0.25">
      <c r="B1" s="83"/>
      <c r="C1" s="132"/>
      <c r="D1" s="110" t="s">
        <v>128</v>
      </c>
      <c r="E1" s="110" t="s">
        <v>131</v>
      </c>
      <c r="F1" s="110" t="s">
        <v>109</v>
      </c>
      <c r="G1" s="110" t="s">
        <v>230</v>
      </c>
      <c r="H1" s="110"/>
      <c r="I1" s="83"/>
      <c r="J1" s="92"/>
      <c r="K1" s="92"/>
    </row>
    <row r="2" spans="1:41" ht="15.75" x14ac:dyDescent="0.25">
      <c r="B2" s="212"/>
      <c r="C2" s="213" t="s">
        <v>129</v>
      </c>
      <c r="D2" s="214">
        <f>E218</f>
        <v>1737.75</v>
      </c>
      <c r="E2" s="214">
        <f>E220</f>
        <v>1771.3636363636367</v>
      </c>
      <c r="F2" s="215">
        <f>E221</f>
        <v>0.90015712486345256</v>
      </c>
      <c r="G2" s="216">
        <f>E222</f>
        <v>0.98650438484049496</v>
      </c>
      <c r="H2" s="217" t="s">
        <v>130</v>
      </c>
      <c r="I2" s="212"/>
      <c r="J2" s="218"/>
      <c r="K2" s="218"/>
    </row>
    <row r="3" spans="1:41" x14ac:dyDescent="0.25">
      <c r="B3" s="83"/>
      <c r="C3" s="133"/>
      <c r="D3" s="83"/>
      <c r="E3" s="83"/>
      <c r="F3" s="83"/>
      <c r="G3" s="83"/>
      <c r="H3" s="83"/>
      <c r="I3" s="83"/>
      <c r="J3" s="83"/>
      <c r="K3" s="83"/>
    </row>
    <row r="4" spans="1:41" ht="20.25" x14ac:dyDescent="0.3">
      <c r="B4" s="83"/>
      <c r="C4" s="134" t="s">
        <v>142</v>
      </c>
      <c r="D4" s="91"/>
      <c r="E4" s="83"/>
      <c r="G4" s="91"/>
      <c r="H4" s="91"/>
      <c r="I4" s="91"/>
      <c r="J4" s="91"/>
      <c r="K4" s="91"/>
    </row>
    <row r="5" spans="1:41" ht="20.25" x14ac:dyDescent="0.3">
      <c r="B5" s="83"/>
      <c r="D5" s="91"/>
      <c r="F5" s="122"/>
      <c r="G5" s="91"/>
      <c r="H5" s="91"/>
      <c r="I5" s="91"/>
      <c r="J5" s="91"/>
      <c r="K5" s="91"/>
    </row>
    <row r="6" spans="1:41" ht="18" x14ac:dyDescent="0.25">
      <c r="B6" s="83"/>
      <c r="C6" s="135" t="s">
        <v>0</v>
      </c>
      <c r="D6" s="91"/>
      <c r="E6" s="91"/>
      <c r="F6" s="91"/>
      <c r="G6" s="91"/>
      <c r="H6" s="91"/>
      <c r="I6" s="91"/>
      <c r="J6" s="91"/>
      <c r="K6" s="91"/>
    </row>
    <row r="7" spans="1:41" x14ac:dyDescent="0.25">
      <c r="B7" s="83"/>
      <c r="C7" s="136" t="s">
        <v>146</v>
      </c>
      <c r="D7" s="91"/>
      <c r="E7" s="91"/>
      <c r="F7" s="91"/>
      <c r="G7" s="91"/>
      <c r="H7" s="91"/>
      <c r="I7" s="91"/>
      <c r="J7" s="91"/>
      <c r="K7" s="91"/>
    </row>
    <row r="8" spans="1:41" x14ac:dyDescent="0.25">
      <c r="B8" s="83"/>
      <c r="C8" s="138" t="s">
        <v>111</v>
      </c>
      <c r="D8" s="91"/>
      <c r="E8" s="91"/>
      <c r="F8" s="91"/>
      <c r="G8" s="91"/>
      <c r="H8" s="91"/>
      <c r="I8" s="91"/>
      <c r="J8" s="91"/>
      <c r="K8" s="91"/>
    </row>
    <row r="9" spans="1:41" x14ac:dyDescent="0.25">
      <c r="B9" s="83"/>
      <c r="C9" s="138" t="s">
        <v>112</v>
      </c>
      <c r="D9" s="91"/>
      <c r="E9" s="91"/>
      <c r="F9" s="91"/>
      <c r="G9" s="91"/>
      <c r="H9" s="91"/>
      <c r="I9" s="91"/>
      <c r="J9" s="91"/>
      <c r="K9" s="91"/>
    </row>
    <row r="10" spans="1:41" x14ac:dyDescent="0.25">
      <c r="B10" s="83"/>
      <c r="C10" s="138" t="s">
        <v>193</v>
      </c>
      <c r="D10" s="91"/>
      <c r="E10" s="91"/>
      <c r="F10" s="91"/>
      <c r="G10" s="91"/>
      <c r="H10" s="91"/>
      <c r="I10" s="91"/>
      <c r="J10" s="91"/>
      <c r="K10" s="91"/>
    </row>
    <row r="11" spans="1:41" x14ac:dyDescent="0.25">
      <c r="B11" s="83"/>
      <c r="C11" s="138" t="s">
        <v>113</v>
      </c>
      <c r="D11" s="91"/>
      <c r="E11" s="91"/>
      <c r="F11" s="91"/>
      <c r="G11" s="91"/>
      <c r="H11" s="91"/>
      <c r="I11" s="91"/>
      <c r="J11" s="91"/>
      <c r="K11" s="91"/>
    </row>
    <row r="12" spans="1:41" s="62" customFormat="1" x14ac:dyDescent="0.25">
      <c r="A12" s="88"/>
      <c r="B12" s="113"/>
      <c r="C12" s="138" t="s">
        <v>114</v>
      </c>
      <c r="D12" s="91"/>
      <c r="E12" s="91"/>
      <c r="F12" s="91"/>
      <c r="G12" s="91"/>
      <c r="H12" s="91"/>
      <c r="I12" s="91"/>
      <c r="J12" s="91"/>
      <c r="K12" s="91"/>
      <c r="L12" s="89"/>
      <c r="M12" s="89"/>
      <c r="N12" s="89"/>
      <c r="O12" s="89"/>
      <c r="P12" s="89"/>
      <c r="Q12" s="89"/>
      <c r="R12" s="89"/>
      <c r="S12" s="89"/>
      <c r="T12" s="89"/>
      <c r="U12" s="89"/>
      <c r="V12" s="89"/>
      <c r="W12" s="89"/>
      <c r="X12" s="89"/>
      <c r="Y12" s="89"/>
      <c r="Z12" s="89"/>
      <c r="AA12" s="89"/>
      <c r="AB12" s="89"/>
      <c r="AC12" s="88"/>
      <c r="AD12" s="88"/>
      <c r="AE12" s="88"/>
      <c r="AF12" s="88"/>
      <c r="AG12" s="88"/>
      <c r="AH12" s="88"/>
      <c r="AI12" s="88"/>
      <c r="AJ12" s="88"/>
      <c r="AK12" s="88"/>
      <c r="AL12" s="88"/>
      <c r="AM12" s="88"/>
      <c r="AN12" s="88"/>
      <c r="AO12" s="88"/>
    </row>
    <row r="13" spans="1:41" s="62" customFormat="1" x14ac:dyDescent="0.25">
      <c r="A13" s="88"/>
      <c r="B13" s="113"/>
      <c r="C13" s="137"/>
      <c r="D13" s="91"/>
      <c r="E13" s="91"/>
      <c r="F13" s="91"/>
      <c r="G13" s="91"/>
      <c r="H13" s="91"/>
      <c r="I13" s="91"/>
      <c r="J13" s="91"/>
      <c r="K13" s="91"/>
      <c r="L13" s="89"/>
      <c r="M13" s="89"/>
      <c r="N13" s="89"/>
      <c r="O13" s="89"/>
      <c r="P13" s="89"/>
      <c r="Q13" s="89"/>
      <c r="R13" s="89"/>
      <c r="S13" s="89"/>
      <c r="T13" s="89"/>
      <c r="U13" s="89"/>
      <c r="V13" s="89"/>
      <c r="W13" s="89"/>
      <c r="X13" s="89"/>
      <c r="Y13" s="89"/>
      <c r="Z13" s="89"/>
      <c r="AA13" s="89"/>
      <c r="AB13" s="89"/>
      <c r="AC13" s="88"/>
      <c r="AD13" s="88"/>
      <c r="AE13" s="88"/>
      <c r="AF13" s="88"/>
      <c r="AG13" s="88"/>
      <c r="AH13" s="88"/>
      <c r="AI13" s="88"/>
      <c r="AJ13" s="88"/>
      <c r="AK13" s="88"/>
      <c r="AL13" s="88"/>
      <c r="AM13" s="88"/>
      <c r="AN13" s="88"/>
      <c r="AO13" s="88"/>
    </row>
    <row r="14" spans="1:41" x14ac:dyDescent="0.25">
      <c r="B14" s="83"/>
      <c r="C14" s="136" t="s">
        <v>1</v>
      </c>
      <c r="D14" s="91"/>
      <c r="E14" s="91"/>
      <c r="F14" s="91"/>
      <c r="G14" s="91"/>
      <c r="H14" s="91"/>
      <c r="I14" s="91"/>
      <c r="J14" s="91"/>
      <c r="K14" s="91"/>
    </row>
    <row r="15" spans="1:41" x14ac:dyDescent="0.25">
      <c r="B15" s="83"/>
      <c r="C15" s="138" t="s">
        <v>144</v>
      </c>
      <c r="D15" s="91"/>
      <c r="E15" s="91"/>
      <c r="F15" s="91"/>
      <c r="G15" s="91"/>
      <c r="H15" s="91"/>
      <c r="I15" s="91"/>
      <c r="J15" s="91"/>
      <c r="K15" s="91"/>
    </row>
    <row r="16" spans="1:41" x14ac:dyDescent="0.25">
      <c r="B16" s="83"/>
      <c r="C16" s="138" t="s">
        <v>145</v>
      </c>
      <c r="D16" s="91"/>
      <c r="E16" s="91"/>
      <c r="F16" s="91"/>
      <c r="G16" s="91"/>
      <c r="H16" s="91"/>
      <c r="I16" s="91"/>
      <c r="J16" s="91"/>
      <c r="K16" s="91"/>
    </row>
    <row r="17" spans="2:11" x14ac:dyDescent="0.25">
      <c r="B17" s="83"/>
      <c r="D17" s="91"/>
      <c r="E17" s="91"/>
      <c r="F17" s="91"/>
      <c r="G17" s="91"/>
      <c r="H17" s="91"/>
      <c r="I17" s="91"/>
      <c r="J17" s="91"/>
      <c r="K17" s="91"/>
    </row>
    <row r="18" spans="2:11" ht="20.25" x14ac:dyDescent="0.3">
      <c r="B18" s="83"/>
      <c r="C18" s="139" t="s">
        <v>115</v>
      </c>
      <c r="D18" s="91"/>
      <c r="E18" s="91"/>
      <c r="F18" s="91"/>
      <c r="G18" s="91"/>
      <c r="H18" s="91"/>
      <c r="I18" s="91"/>
      <c r="J18" s="91"/>
      <c r="K18" s="91"/>
    </row>
    <row r="19" spans="2:11" x14ac:dyDescent="0.25">
      <c r="B19" s="83"/>
      <c r="C19" s="136" t="s">
        <v>116</v>
      </c>
      <c r="D19" s="91"/>
      <c r="E19" s="91"/>
      <c r="F19" s="91"/>
      <c r="G19" s="91"/>
      <c r="H19" s="91"/>
      <c r="I19" s="91"/>
      <c r="J19" s="91"/>
      <c r="K19" s="91"/>
    </row>
    <row r="20" spans="2:11" ht="12.75" customHeight="1" x14ac:dyDescent="0.25">
      <c r="B20" s="83"/>
      <c r="C20" s="137" t="s">
        <v>196</v>
      </c>
      <c r="D20" s="91"/>
      <c r="E20" s="91"/>
      <c r="F20" s="91"/>
      <c r="G20" s="91"/>
      <c r="H20" s="91"/>
      <c r="I20" s="91"/>
      <c r="J20" s="91"/>
      <c r="K20" s="91"/>
    </row>
    <row r="21" spans="2:11" ht="12.75" customHeight="1" x14ac:dyDescent="0.25">
      <c r="B21" s="83"/>
      <c r="C21" s="138" t="s">
        <v>197</v>
      </c>
      <c r="D21" s="91"/>
      <c r="E21" s="91"/>
      <c r="F21" s="91"/>
      <c r="G21" s="91"/>
      <c r="H21" s="91"/>
      <c r="I21" s="91"/>
      <c r="J21" s="91"/>
      <c r="K21" s="91"/>
    </row>
    <row r="22" spans="2:11" x14ac:dyDescent="0.25">
      <c r="B22" s="83"/>
      <c r="C22" s="136" t="s">
        <v>2</v>
      </c>
      <c r="D22" s="91"/>
      <c r="E22" s="91"/>
      <c r="F22" s="91"/>
      <c r="G22" s="91"/>
      <c r="H22" s="91"/>
      <c r="I22" s="91"/>
      <c r="J22" s="91"/>
      <c r="K22" s="91"/>
    </row>
    <row r="23" spans="2:11" x14ac:dyDescent="0.25">
      <c r="B23" s="83"/>
      <c r="C23" s="137" t="s">
        <v>143</v>
      </c>
      <c r="D23" s="91"/>
      <c r="E23" s="91"/>
      <c r="F23" s="91"/>
      <c r="G23" s="91"/>
      <c r="H23" s="91"/>
      <c r="I23" s="91"/>
      <c r="J23" s="91"/>
      <c r="K23" s="91"/>
    </row>
    <row r="24" spans="2:11" x14ac:dyDescent="0.25">
      <c r="B24" s="83"/>
      <c r="C24" s="137" t="s">
        <v>198</v>
      </c>
      <c r="D24" s="91"/>
      <c r="E24" s="91"/>
      <c r="F24" s="91"/>
      <c r="G24" s="91"/>
      <c r="H24" s="91"/>
      <c r="I24" s="91"/>
      <c r="J24" s="91"/>
      <c r="K24" s="91"/>
    </row>
    <row r="25" spans="2:11" x14ac:dyDescent="0.25">
      <c r="B25" s="83"/>
      <c r="C25" s="137"/>
      <c r="D25" s="91"/>
      <c r="E25" s="91"/>
      <c r="F25" s="91"/>
      <c r="G25" s="91"/>
      <c r="H25" s="91"/>
      <c r="I25" s="91"/>
      <c r="J25" s="91"/>
      <c r="K25" s="91"/>
    </row>
    <row r="26" spans="2:11" x14ac:dyDescent="0.25">
      <c r="B26" s="83"/>
      <c r="C26" s="136" t="s">
        <v>3</v>
      </c>
      <c r="D26" s="91"/>
      <c r="E26" s="91"/>
      <c r="F26" s="91"/>
      <c r="G26" s="91"/>
      <c r="H26" s="91"/>
      <c r="I26" s="91"/>
      <c r="J26" s="91"/>
      <c r="K26" s="91"/>
    </row>
    <row r="27" spans="2:11" x14ac:dyDescent="0.25">
      <c r="B27" s="83"/>
      <c r="C27" s="137" t="s">
        <v>4</v>
      </c>
      <c r="D27" s="91"/>
      <c r="E27" s="91"/>
      <c r="F27" s="91"/>
      <c r="G27" s="91"/>
      <c r="H27" s="91"/>
      <c r="I27" s="91"/>
      <c r="J27" s="91"/>
      <c r="K27" s="91"/>
    </row>
    <row r="28" spans="2:11" x14ac:dyDescent="0.25">
      <c r="B28" s="83"/>
      <c r="C28" s="140" t="s">
        <v>169</v>
      </c>
      <c r="D28" s="91"/>
      <c r="E28" s="91"/>
      <c r="F28" s="91"/>
      <c r="G28" s="91"/>
      <c r="H28" s="91"/>
      <c r="I28" s="91"/>
      <c r="J28" s="91"/>
      <c r="K28" s="91"/>
    </row>
    <row r="29" spans="2:11" x14ac:dyDescent="0.25">
      <c r="B29" s="83"/>
      <c r="C29" s="138" t="s">
        <v>147</v>
      </c>
      <c r="D29" s="91"/>
      <c r="E29" s="91"/>
      <c r="F29" s="91"/>
      <c r="G29" s="91"/>
      <c r="H29" s="91"/>
      <c r="I29" s="91"/>
      <c r="J29" s="91"/>
      <c r="K29" s="91"/>
    </row>
    <row r="30" spans="2:11" x14ac:dyDescent="0.25">
      <c r="B30" s="83"/>
      <c r="C30" s="140" t="s">
        <v>164</v>
      </c>
      <c r="D30" s="91"/>
      <c r="E30" s="91"/>
      <c r="F30" s="91"/>
      <c r="G30" s="91"/>
      <c r="H30" s="91"/>
      <c r="I30" s="91"/>
      <c r="J30" s="91"/>
      <c r="K30" s="91"/>
    </row>
    <row r="31" spans="2:11" x14ac:dyDescent="0.25">
      <c r="B31" s="83"/>
      <c r="C31" s="137"/>
      <c r="D31" s="91"/>
      <c r="E31" s="91"/>
      <c r="F31" s="91"/>
      <c r="G31" s="91"/>
      <c r="H31" s="91"/>
      <c r="I31" s="91"/>
      <c r="J31" s="91"/>
      <c r="K31" s="91"/>
    </row>
    <row r="32" spans="2:11" x14ac:dyDescent="0.25">
      <c r="B32" s="83"/>
      <c r="C32" s="136" t="s">
        <v>151</v>
      </c>
      <c r="D32" s="91"/>
      <c r="E32" s="91"/>
      <c r="F32" s="91"/>
      <c r="G32" s="91"/>
      <c r="H32" s="91"/>
      <c r="I32" s="91"/>
      <c r="J32" s="91"/>
      <c r="K32" s="91"/>
    </row>
    <row r="33" spans="2:11" x14ac:dyDescent="0.25">
      <c r="B33" s="83"/>
      <c r="C33" s="137" t="s">
        <v>148</v>
      </c>
      <c r="D33" s="91"/>
      <c r="E33" s="91"/>
      <c r="F33" s="91"/>
      <c r="G33" s="91"/>
      <c r="H33" s="91"/>
      <c r="I33" s="91"/>
      <c r="J33" s="91"/>
      <c r="K33" s="91"/>
    </row>
    <row r="34" spans="2:11" x14ac:dyDescent="0.25">
      <c r="B34" s="83"/>
      <c r="C34" s="137" t="s">
        <v>149</v>
      </c>
      <c r="D34" s="91"/>
      <c r="E34" s="91"/>
      <c r="F34" s="91"/>
      <c r="G34" s="91"/>
      <c r="H34" s="91"/>
      <c r="I34" s="91"/>
      <c r="J34" s="91"/>
      <c r="K34" s="91"/>
    </row>
    <row r="35" spans="2:11" x14ac:dyDescent="0.25">
      <c r="B35" s="83"/>
      <c r="C35" s="137" t="s">
        <v>150</v>
      </c>
      <c r="D35" s="91"/>
      <c r="E35" s="91"/>
      <c r="F35" s="91"/>
      <c r="G35" s="91"/>
      <c r="H35" s="91"/>
      <c r="I35" s="91"/>
      <c r="J35" s="91"/>
      <c r="K35" s="91"/>
    </row>
    <row r="36" spans="2:11" x14ac:dyDescent="0.25">
      <c r="B36" s="83"/>
      <c r="C36" s="137" t="s">
        <v>5</v>
      </c>
      <c r="D36" s="91"/>
      <c r="E36" s="91"/>
      <c r="F36" s="91"/>
      <c r="G36" s="91"/>
      <c r="H36" s="91"/>
      <c r="I36" s="91"/>
      <c r="J36" s="91"/>
      <c r="K36" s="91"/>
    </row>
    <row r="37" spans="2:11" x14ac:dyDescent="0.25">
      <c r="B37" s="83"/>
      <c r="C37" s="137"/>
      <c r="D37" s="91"/>
      <c r="E37" s="91"/>
      <c r="F37" s="91"/>
      <c r="G37" s="91"/>
      <c r="H37" s="91"/>
      <c r="I37" s="91"/>
      <c r="J37" s="91"/>
      <c r="K37" s="91"/>
    </row>
    <row r="38" spans="2:11" x14ac:dyDescent="0.25">
      <c r="B38" s="83"/>
      <c r="C38" s="137" t="s">
        <v>217</v>
      </c>
      <c r="D38" s="91"/>
      <c r="E38" s="91"/>
      <c r="F38" s="91"/>
      <c r="G38" s="91"/>
      <c r="H38" s="91"/>
      <c r="I38" s="91"/>
      <c r="J38" s="91"/>
      <c r="K38" s="91"/>
    </row>
    <row r="39" spans="2:11" x14ac:dyDescent="0.25">
      <c r="B39" s="83"/>
      <c r="C39" s="137" t="s">
        <v>218</v>
      </c>
      <c r="D39" s="91"/>
      <c r="E39" s="91"/>
      <c r="F39" s="91"/>
      <c r="G39" s="91"/>
      <c r="H39" s="91"/>
      <c r="I39" s="91"/>
      <c r="J39" s="91"/>
      <c r="K39" s="91"/>
    </row>
    <row r="40" spans="2:11" x14ac:dyDescent="0.25">
      <c r="B40" s="83"/>
      <c r="C40" s="137"/>
      <c r="D40" s="91"/>
      <c r="E40" s="91"/>
      <c r="F40" s="91"/>
      <c r="G40" s="91"/>
      <c r="H40" s="91"/>
      <c r="I40" s="91"/>
      <c r="J40" s="91"/>
      <c r="K40" s="91"/>
    </row>
    <row r="41" spans="2:11" x14ac:dyDescent="0.25">
      <c r="B41" s="83"/>
      <c r="C41" s="207" t="s">
        <v>172</v>
      </c>
      <c r="D41" s="208" t="s">
        <v>173</v>
      </c>
      <c r="E41" s="209"/>
      <c r="F41" s="91"/>
      <c r="G41" s="91"/>
      <c r="H41" s="91"/>
      <c r="I41" s="91"/>
      <c r="J41" s="91"/>
      <c r="K41" s="91"/>
    </row>
    <row r="42" spans="2:11" x14ac:dyDescent="0.25">
      <c r="B42" s="83"/>
      <c r="C42" s="208"/>
      <c r="D42" s="208" t="s">
        <v>174</v>
      </c>
      <c r="E42" s="209"/>
      <c r="F42" s="91"/>
      <c r="G42" s="91"/>
      <c r="H42" s="91"/>
      <c r="I42" s="91"/>
      <c r="J42" s="91"/>
      <c r="K42" s="91"/>
    </row>
    <row r="43" spans="2:11" x14ac:dyDescent="0.25">
      <c r="B43" s="83"/>
      <c r="C43" s="137"/>
      <c r="D43" s="137"/>
      <c r="E43" s="206"/>
      <c r="F43" s="91"/>
      <c r="G43" s="91"/>
      <c r="H43" s="91"/>
      <c r="I43" s="91"/>
      <c r="J43" s="91"/>
      <c r="K43" s="91"/>
    </row>
    <row r="44" spans="2:11" x14ac:dyDescent="0.25">
      <c r="B44" s="83"/>
      <c r="C44" s="207" t="s">
        <v>175</v>
      </c>
      <c r="D44" s="208" t="s">
        <v>176</v>
      </c>
      <c r="E44" s="209"/>
      <c r="F44" s="91"/>
      <c r="G44" s="91"/>
      <c r="H44" s="91"/>
      <c r="I44" s="91"/>
      <c r="J44" s="91"/>
      <c r="K44" s="91"/>
    </row>
    <row r="45" spans="2:11" x14ac:dyDescent="0.25">
      <c r="B45" s="83"/>
      <c r="C45" s="208"/>
      <c r="D45" s="208" t="s">
        <v>190</v>
      </c>
      <c r="E45" s="209"/>
      <c r="F45" s="91"/>
      <c r="G45" s="91"/>
      <c r="H45" s="91"/>
      <c r="I45" s="91"/>
      <c r="J45" s="91"/>
      <c r="K45" s="91"/>
    </row>
    <row r="46" spans="2:11" x14ac:dyDescent="0.25">
      <c r="B46" s="83"/>
      <c r="C46" s="208"/>
      <c r="D46" s="208"/>
      <c r="E46" s="209"/>
      <c r="F46" s="91"/>
      <c r="G46" s="91"/>
      <c r="H46" s="91"/>
      <c r="I46" s="91"/>
      <c r="J46" s="91"/>
      <c r="K46" s="91"/>
    </row>
    <row r="47" spans="2:11" x14ac:dyDescent="0.25">
      <c r="B47" s="83"/>
      <c r="C47" s="207" t="s">
        <v>181</v>
      </c>
      <c r="D47" s="208" t="s">
        <v>191</v>
      </c>
      <c r="E47" s="209"/>
      <c r="F47" s="219"/>
      <c r="G47" s="219"/>
      <c r="H47" s="220"/>
      <c r="I47" s="221"/>
      <c r="J47" s="222"/>
      <c r="K47" s="91"/>
    </row>
    <row r="48" spans="2:11" x14ac:dyDescent="0.25">
      <c r="B48" s="83"/>
      <c r="C48" s="208"/>
      <c r="D48" s="208" t="s">
        <v>182</v>
      </c>
      <c r="E48" s="209"/>
      <c r="F48" s="219"/>
      <c r="G48" s="219"/>
      <c r="H48" s="220"/>
      <c r="I48" s="221"/>
      <c r="J48" s="222"/>
      <c r="K48" s="91"/>
    </row>
    <row r="49" spans="2:11" x14ac:dyDescent="0.25">
      <c r="B49" s="83"/>
      <c r="C49" s="208"/>
      <c r="D49" s="208" t="s">
        <v>183</v>
      </c>
      <c r="E49" s="209"/>
      <c r="F49" s="219"/>
      <c r="G49" s="219"/>
      <c r="H49" s="220"/>
      <c r="I49" s="221"/>
      <c r="J49" s="222"/>
      <c r="K49" s="91"/>
    </row>
    <row r="50" spans="2:11" x14ac:dyDescent="0.25">
      <c r="B50" s="83"/>
      <c r="C50" s="208"/>
      <c r="D50" s="208" t="s">
        <v>184</v>
      </c>
      <c r="E50" s="209"/>
      <c r="F50" s="219"/>
      <c r="G50" s="219"/>
      <c r="H50" s="220"/>
      <c r="I50" s="221"/>
      <c r="J50" s="222"/>
      <c r="K50" s="91"/>
    </row>
    <row r="51" spans="2:11" x14ac:dyDescent="0.25">
      <c r="B51" s="83"/>
      <c r="C51" s="208"/>
      <c r="D51" s="208"/>
      <c r="E51" s="209"/>
      <c r="F51" s="219"/>
      <c r="G51" s="219"/>
      <c r="H51" s="220"/>
      <c r="I51" s="221"/>
      <c r="J51" s="222"/>
      <c r="K51" s="91"/>
    </row>
    <row r="52" spans="2:11" x14ac:dyDescent="0.25">
      <c r="B52" s="83"/>
      <c r="C52" s="207" t="s">
        <v>185</v>
      </c>
      <c r="D52" s="208"/>
      <c r="E52" s="209"/>
      <c r="F52" s="219"/>
      <c r="G52" s="219"/>
      <c r="H52" s="220"/>
      <c r="I52" s="221"/>
      <c r="J52" s="222"/>
      <c r="K52" s="91"/>
    </row>
    <row r="53" spans="2:11" x14ac:dyDescent="0.25">
      <c r="B53" s="83"/>
      <c r="C53" s="208"/>
      <c r="D53" s="208" t="s">
        <v>192</v>
      </c>
      <c r="E53" s="209"/>
      <c r="F53" s="219"/>
      <c r="G53" s="219"/>
      <c r="H53" s="220"/>
      <c r="I53" s="221"/>
      <c r="J53" s="222"/>
      <c r="K53" s="91"/>
    </row>
    <row r="54" spans="2:11" x14ac:dyDescent="0.25">
      <c r="B54" s="83"/>
      <c r="C54" s="208"/>
      <c r="D54" s="208" t="s">
        <v>186</v>
      </c>
      <c r="E54" s="209"/>
      <c r="F54" s="219"/>
      <c r="G54" s="219"/>
      <c r="H54" s="220"/>
      <c r="I54" s="221"/>
      <c r="J54" s="222"/>
      <c r="K54" s="91"/>
    </row>
    <row r="55" spans="2:11" x14ac:dyDescent="0.25">
      <c r="B55" s="83"/>
      <c r="C55" s="208"/>
      <c r="D55" s="208" t="s">
        <v>187</v>
      </c>
      <c r="E55" s="209"/>
      <c r="F55" s="219"/>
      <c r="G55" s="219"/>
      <c r="H55" s="220"/>
      <c r="I55" s="221"/>
      <c r="J55" s="222"/>
      <c r="K55" s="91"/>
    </row>
    <row r="56" spans="2:11" x14ac:dyDescent="0.25">
      <c r="B56" s="83"/>
      <c r="C56" s="208"/>
      <c r="D56" s="208" t="s">
        <v>188</v>
      </c>
      <c r="E56" s="209"/>
      <c r="F56" s="219"/>
      <c r="G56" s="219"/>
      <c r="H56" s="220"/>
      <c r="I56" s="221"/>
      <c r="J56" s="222"/>
      <c r="K56" s="91"/>
    </row>
    <row r="57" spans="2:11" x14ac:dyDescent="0.25">
      <c r="B57" s="83"/>
      <c r="C57" s="208"/>
      <c r="D57" s="208" t="s">
        <v>189</v>
      </c>
      <c r="E57" s="209"/>
      <c r="F57" s="219"/>
      <c r="G57" s="219"/>
      <c r="H57" s="220"/>
      <c r="I57" s="221"/>
      <c r="J57" s="222"/>
      <c r="K57" s="91"/>
    </row>
    <row r="58" spans="2:11" x14ac:dyDescent="0.25">
      <c r="B58" s="83"/>
      <c r="C58" s="208"/>
      <c r="D58" s="208"/>
      <c r="E58" s="209"/>
      <c r="F58" s="91"/>
      <c r="G58" s="91"/>
      <c r="H58" s="91"/>
      <c r="I58" s="91"/>
      <c r="J58" s="91"/>
      <c r="K58" s="91"/>
    </row>
    <row r="59" spans="2:11" x14ac:dyDescent="0.25">
      <c r="B59" s="83"/>
      <c r="D59" s="91"/>
      <c r="E59" s="91"/>
      <c r="F59" s="91"/>
      <c r="G59" s="91"/>
      <c r="H59" s="91"/>
      <c r="I59" s="91"/>
      <c r="J59" s="91"/>
      <c r="K59" s="91"/>
    </row>
    <row r="60" spans="2:11" x14ac:dyDescent="0.25">
      <c r="B60" s="83"/>
      <c r="C60" s="91"/>
      <c r="D60" s="91"/>
      <c r="E60" s="91"/>
      <c r="F60" s="91"/>
      <c r="G60" s="91"/>
      <c r="H60" s="91"/>
      <c r="I60" s="91"/>
      <c r="J60" s="91"/>
      <c r="K60" s="91"/>
    </row>
    <row r="61" spans="2:11" ht="20.25" x14ac:dyDescent="0.3">
      <c r="B61" s="82"/>
      <c r="C61" s="92"/>
      <c r="D61" s="92"/>
      <c r="E61" s="92"/>
      <c r="F61" s="122" t="s">
        <v>6</v>
      </c>
      <c r="G61" s="122"/>
      <c r="H61" s="92"/>
      <c r="I61" s="92"/>
      <c r="J61" s="92"/>
      <c r="K61" s="92"/>
    </row>
    <row r="62" spans="2:11" ht="15.75" x14ac:dyDescent="0.25">
      <c r="B62" s="82"/>
      <c r="C62" s="92"/>
      <c r="D62" s="92"/>
      <c r="E62" s="92"/>
      <c r="F62" s="123"/>
      <c r="G62" s="123"/>
      <c r="H62" s="92"/>
      <c r="I62" s="92"/>
      <c r="J62" s="92"/>
      <c r="K62" s="92"/>
    </row>
    <row r="63" spans="2:11" ht="18" x14ac:dyDescent="0.25">
      <c r="B63" s="82"/>
      <c r="C63" s="92"/>
      <c r="D63" s="92"/>
      <c r="E63" s="92"/>
      <c r="F63" s="124" t="s">
        <v>7</v>
      </c>
      <c r="G63" s="124"/>
      <c r="H63" s="92"/>
      <c r="I63" s="92"/>
      <c r="J63" s="92"/>
      <c r="K63" s="92"/>
    </row>
    <row r="64" spans="2:11" ht="18" x14ac:dyDescent="0.25">
      <c r="B64" s="83"/>
      <c r="C64" s="92"/>
      <c r="D64" s="92"/>
      <c r="E64" s="92"/>
      <c r="F64" s="124"/>
      <c r="G64" s="124"/>
      <c r="H64" s="92"/>
      <c r="I64" s="92"/>
      <c r="J64" s="92"/>
      <c r="K64" s="92"/>
    </row>
    <row r="65" spans="2:11" ht="15.75" x14ac:dyDescent="0.25">
      <c r="B65" s="82"/>
      <c r="C65" s="1"/>
      <c r="D65" s="1"/>
      <c r="E65" s="1"/>
      <c r="F65" s="2"/>
      <c r="G65" s="2"/>
      <c r="H65" s="1"/>
      <c r="I65" s="1"/>
      <c r="J65" s="1"/>
      <c r="K65" s="1"/>
    </row>
    <row r="66" spans="2:11" ht="15.75" x14ac:dyDescent="0.25">
      <c r="B66" s="82"/>
      <c r="C66" s="1" t="s">
        <v>8</v>
      </c>
      <c r="D66" s="189"/>
      <c r="E66" s="154"/>
      <c r="F66" s="154"/>
      <c r="G66" s="155"/>
      <c r="H66" s="184" t="s">
        <v>9</v>
      </c>
      <c r="I66" s="340">
        <f ca="1">NOW()</f>
        <v>41283.403063773148</v>
      </c>
      <c r="J66" s="341"/>
      <c r="K66" s="1"/>
    </row>
    <row r="67" spans="2:11" ht="15.75" x14ac:dyDescent="0.25">
      <c r="B67" s="82"/>
      <c r="C67" s="1" t="s">
        <v>10</v>
      </c>
      <c r="D67" s="189"/>
      <c r="E67" s="154"/>
      <c r="F67" s="154"/>
      <c r="G67" s="155"/>
      <c r="H67" s="5"/>
      <c r="I67" s="6"/>
      <c r="J67" s="1"/>
      <c r="K67" s="1"/>
    </row>
    <row r="68" spans="2:11" ht="15.75" x14ac:dyDescent="0.25">
      <c r="B68" s="82"/>
      <c r="C68" s="1" t="s">
        <v>11</v>
      </c>
      <c r="D68" s="189"/>
      <c r="E68" s="154"/>
      <c r="F68" s="154"/>
      <c r="G68" s="155"/>
      <c r="H68" s="5"/>
      <c r="I68" s="6"/>
      <c r="J68" s="1"/>
      <c r="K68" s="1"/>
    </row>
    <row r="69" spans="2:11" ht="15.75" x14ac:dyDescent="0.25">
      <c r="B69" s="82"/>
      <c r="C69" s="1" t="s">
        <v>12</v>
      </c>
      <c r="D69" s="189"/>
      <c r="E69" s="154"/>
      <c r="F69" s="154"/>
      <c r="G69" s="155"/>
      <c r="H69" s="5"/>
      <c r="I69" s="5"/>
      <c r="J69" s="5"/>
      <c r="K69" s="5"/>
    </row>
    <row r="70" spans="2:11" ht="15.75" x14ac:dyDescent="0.25">
      <c r="B70" s="82"/>
      <c r="C70" s="160"/>
      <c r="D70" s="164"/>
      <c r="E70" s="165"/>
      <c r="F70" s="166"/>
      <c r="G70" s="166"/>
      <c r="H70" s="166"/>
      <c r="I70" s="166"/>
      <c r="J70" s="166"/>
      <c r="K70" s="166"/>
    </row>
    <row r="71" spans="2:11" ht="15.75" x14ac:dyDescent="0.25">
      <c r="B71" s="82"/>
      <c r="C71" s="160"/>
      <c r="D71" s="160"/>
      <c r="E71" s="160"/>
      <c r="F71" s="166"/>
      <c r="G71" s="166"/>
      <c r="H71" s="166"/>
      <c r="I71" s="166"/>
      <c r="J71" s="166"/>
      <c r="K71" s="166"/>
    </row>
    <row r="72" spans="2:11" ht="15.75" x14ac:dyDescent="0.25">
      <c r="B72" s="82"/>
      <c r="C72" s="1" t="s">
        <v>15</v>
      </c>
      <c r="D72" s="12"/>
      <c r="E72" s="253"/>
      <c r="F72" s="5" t="s">
        <v>13</v>
      </c>
      <c r="G72" s="8"/>
      <c r="H72" s="9"/>
      <c r="I72" s="10"/>
      <c r="J72" s="82"/>
      <c r="K72" s="82"/>
    </row>
    <row r="73" spans="2:11" ht="15.75" x14ac:dyDescent="0.25">
      <c r="B73" s="82"/>
      <c r="C73" s="1"/>
      <c r="D73" s="12"/>
      <c r="E73" s="160"/>
      <c r="F73" s="160"/>
      <c r="G73" s="254"/>
      <c r="H73" s="160"/>
      <c r="I73" s="160"/>
      <c r="J73" s="162"/>
      <c r="K73" s="162"/>
    </row>
    <row r="74" spans="2:11" ht="15.75" x14ac:dyDescent="0.25">
      <c r="B74" s="82"/>
      <c r="C74" s="1"/>
      <c r="D74" s="15" t="s">
        <v>16</v>
      </c>
      <c r="E74" s="160"/>
      <c r="F74" s="160"/>
      <c r="G74" s="160"/>
      <c r="H74" s="160"/>
      <c r="I74" s="160"/>
      <c r="J74" s="161"/>
      <c r="K74" s="161"/>
    </row>
    <row r="75" spans="2:11" ht="15.75" x14ac:dyDescent="0.25">
      <c r="B75" s="82"/>
      <c r="C75" s="1" t="s">
        <v>17</v>
      </c>
      <c r="D75" s="232"/>
      <c r="E75" s="160"/>
      <c r="F75" s="160"/>
      <c r="G75" s="160"/>
      <c r="H75" s="160"/>
      <c r="I75" s="160"/>
      <c r="J75" s="160"/>
      <c r="K75" s="160"/>
    </row>
    <row r="76" spans="2:11" ht="15.75" x14ac:dyDescent="0.25">
      <c r="B76" s="82"/>
      <c r="C76" s="1" t="s">
        <v>18</v>
      </c>
      <c r="D76" s="232"/>
      <c r="E76" s="160"/>
      <c r="F76" s="160"/>
      <c r="G76" s="160"/>
      <c r="H76" s="160"/>
      <c r="I76" s="160"/>
      <c r="J76" s="160"/>
      <c r="K76" s="160"/>
    </row>
    <row r="77" spans="2:11" ht="15.75" x14ac:dyDescent="0.25">
      <c r="B77" s="82"/>
      <c r="C77" s="1" t="s">
        <v>19</v>
      </c>
      <c r="D77" s="232"/>
      <c r="E77" s="160"/>
      <c r="F77" s="160"/>
      <c r="G77" s="160"/>
      <c r="H77" s="160"/>
      <c r="I77" s="160"/>
      <c r="J77" s="160"/>
      <c r="K77" s="160"/>
    </row>
    <row r="78" spans="2:11" ht="15.75" x14ac:dyDescent="0.25">
      <c r="B78" s="82"/>
      <c r="C78" s="1" t="s">
        <v>20</v>
      </c>
      <c r="D78" s="232"/>
      <c r="E78" s="160"/>
      <c r="F78" s="160"/>
      <c r="G78" s="160"/>
      <c r="H78" s="160"/>
      <c r="I78" s="160"/>
      <c r="J78" s="160"/>
      <c r="K78" s="160"/>
    </row>
    <row r="79" spans="2:11" ht="15.75" x14ac:dyDescent="0.25">
      <c r="B79" s="82"/>
      <c r="C79" s="1" t="s">
        <v>21</v>
      </c>
      <c r="D79" s="232"/>
      <c r="E79" s="160"/>
      <c r="F79" s="160"/>
      <c r="G79" s="160"/>
      <c r="H79" s="160"/>
      <c r="I79" s="160"/>
      <c r="J79" s="160"/>
      <c r="K79" s="160"/>
    </row>
    <row r="80" spans="2:11" ht="15.75" x14ac:dyDescent="0.25">
      <c r="B80" s="82"/>
      <c r="C80" s="1" t="s">
        <v>22</v>
      </c>
      <c r="D80" s="232"/>
      <c r="E80" s="160"/>
      <c r="F80" s="160"/>
      <c r="G80" s="160"/>
      <c r="H80" s="160"/>
      <c r="I80" s="160"/>
      <c r="J80" s="160"/>
      <c r="K80" s="160"/>
    </row>
    <row r="81" spans="2:11" ht="15.75" x14ac:dyDescent="0.25">
      <c r="B81" s="82"/>
      <c r="C81" s="160"/>
      <c r="D81" s="160"/>
      <c r="E81" s="160"/>
      <c r="F81" s="161"/>
      <c r="G81" s="161"/>
      <c r="H81" s="160"/>
      <c r="I81" s="160"/>
      <c r="J81" s="160"/>
      <c r="K81" s="160"/>
    </row>
    <row r="82" spans="2:11" ht="15.75" x14ac:dyDescent="0.25">
      <c r="B82" s="82"/>
      <c r="C82" s="160"/>
      <c r="D82" s="160"/>
      <c r="E82" s="160"/>
      <c r="F82" s="160"/>
      <c r="G82" s="160"/>
      <c r="H82" s="160"/>
      <c r="I82" s="160"/>
      <c r="J82" s="160"/>
      <c r="K82" s="160"/>
    </row>
    <row r="83" spans="2:11" ht="15.75" x14ac:dyDescent="0.25">
      <c r="B83" s="82"/>
      <c r="C83" s="160"/>
      <c r="D83" s="160"/>
      <c r="E83" s="160"/>
      <c r="F83" s="161"/>
      <c r="G83" s="161"/>
      <c r="H83" s="160"/>
      <c r="I83" s="160"/>
      <c r="J83" s="160"/>
      <c r="K83" s="160"/>
    </row>
    <row r="84" spans="2:11" ht="15.75" x14ac:dyDescent="0.25">
      <c r="B84" s="82"/>
      <c r="C84" s="160" t="s">
        <v>23</v>
      </c>
      <c r="D84" s="160"/>
      <c r="E84" s="160"/>
      <c r="F84" s="160"/>
      <c r="G84" s="160"/>
      <c r="H84" s="163"/>
      <c r="I84" s="160"/>
      <c r="J84" s="160"/>
      <c r="K84" s="160"/>
    </row>
    <row r="85" spans="2:11" ht="15.75" x14ac:dyDescent="0.25">
      <c r="B85" s="82"/>
      <c r="C85" s="16" t="s">
        <v>24</v>
      </c>
      <c r="D85" s="187" t="s">
        <v>157</v>
      </c>
      <c r="E85" s="233" t="s">
        <v>25</v>
      </c>
      <c r="F85" s="233" t="s">
        <v>26</v>
      </c>
      <c r="G85" s="234" t="s">
        <v>27</v>
      </c>
      <c r="H85" s="92"/>
      <c r="I85" s="188" t="s">
        <v>127</v>
      </c>
      <c r="J85" s="1"/>
      <c r="K85" s="1"/>
    </row>
    <row r="86" spans="2:11" ht="15.75" x14ac:dyDescent="0.25">
      <c r="B86" s="82"/>
      <c r="C86" s="17" t="s">
        <v>28</v>
      </c>
      <c r="D86" s="18" t="s">
        <v>158</v>
      </c>
      <c r="E86" s="18"/>
      <c r="F86" s="18"/>
      <c r="G86" s="18"/>
      <c r="H86" s="18"/>
      <c r="I86" s="19"/>
      <c r="J86" s="1"/>
      <c r="K86" s="1"/>
    </row>
    <row r="87" spans="2:11" ht="15.75" x14ac:dyDescent="0.25">
      <c r="B87" s="82"/>
      <c r="C87" s="17" t="s">
        <v>29</v>
      </c>
      <c r="D87" s="18"/>
      <c r="E87" s="18"/>
      <c r="F87" s="18"/>
      <c r="G87" s="18"/>
      <c r="H87" s="18"/>
      <c r="I87" s="19"/>
      <c r="J87" s="1"/>
      <c r="K87" s="1"/>
    </row>
    <row r="88" spans="2:11" ht="15.75" x14ac:dyDescent="0.25">
      <c r="B88" s="82"/>
      <c r="C88" s="261" t="s">
        <v>30</v>
      </c>
      <c r="D88" s="20"/>
      <c r="E88" s="20"/>
      <c r="F88" s="20"/>
      <c r="G88" s="20"/>
      <c r="H88" s="20"/>
      <c r="I88" s="21"/>
      <c r="J88" s="1"/>
      <c r="K88" s="1"/>
    </row>
    <row r="89" spans="2:11" ht="15.75" x14ac:dyDescent="0.25">
      <c r="B89" s="82"/>
      <c r="C89" s="11" t="s">
        <v>14</v>
      </c>
      <c r="D89" s="1"/>
      <c r="E89" s="1"/>
      <c r="F89" s="11"/>
      <c r="G89" s="11"/>
      <c r="H89" s="1"/>
      <c r="I89" s="1"/>
      <c r="J89" s="1"/>
      <c r="K89" s="1"/>
    </row>
    <row r="90" spans="2:11" ht="15.75" x14ac:dyDescent="0.25">
      <c r="B90" s="82"/>
      <c r="C90" s="1" t="s">
        <v>31</v>
      </c>
      <c r="D90" s="1"/>
      <c r="E90" s="7"/>
      <c r="F90" s="22"/>
      <c r="G90" s="22"/>
      <c r="H90" s="22"/>
      <c r="I90" s="23"/>
      <c r="J90" s="1"/>
      <c r="K90" s="1"/>
    </row>
    <row r="91" spans="2:11" ht="15.75" x14ac:dyDescent="0.25">
      <c r="B91" s="82"/>
      <c r="C91" s="1"/>
      <c r="D91" s="1"/>
      <c r="E91" s="13"/>
      <c r="F91" s="13"/>
      <c r="G91" s="13"/>
      <c r="H91" s="14"/>
      <c r="I91" s="14"/>
      <c r="J91" s="1"/>
      <c r="K91" s="1"/>
    </row>
    <row r="92" spans="2:11" ht="15.75" x14ac:dyDescent="0.25">
      <c r="B92" s="82"/>
      <c r="C92" s="1" t="s">
        <v>32</v>
      </c>
      <c r="D92" s="1"/>
      <c r="E92" s="7"/>
      <c r="F92" s="22"/>
      <c r="G92" s="22"/>
      <c r="H92" s="22"/>
      <c r="I92" s="23"/>
      <c r="J92" s="1"/>
      <c r="K92" s="1"/>
    </row>
    <row r="93" spans="2:11" ht="15.75" x14ac:dyDescent="0.25">
      <c r="B93" s="82"/>
      <c r="C93" s="1"/>
      <c r="D93" s="1"/>
      <c r="E93" s="173"/>
      <c r="F93" s="231"/>
      <c r="G93" s="231"/>
      <c r="H93" s="231"/>
      <c r="I93" s="231"/>
      <c r="J93" s="1"/>
      <c r="K93" s="1"/>
    </row>
    <row r="94" spans="2:11" ht="15.75" x14ac:dyDescent="0.25">
      <c r="B94" s="82"/>
      <c r="C94" s="1" t="s">
        <v>194</v>
      </c>
      <c r="D94" s="1"/>
      <c r="E94" s="16"/>
      <c r="F94" s="225"/>
      <c r="G94" s="225"/>
      <c r="H94" s="225"/>
      <c r="I94" s="226"/>
      <c r="J94" s="1"/>
      <c r="K94" s="1"/>
    </row>
    <row r="95" spans="2:11" ht="15.75" x14ac:dyDescent="0.25">
      <c r="B95" s="82"/>
      <c r="C95" s="230" t="s">
        <v>195</v>
      </c>
      <c r="D95" s="1"/>
      <c r="E95" s="227"/>
      <c r="F95" s="228"/>
      <c r="G95" s="228"/>
      <c r="H95" s="228"/>
      <c r="I95" s="229"/>
      <c r="J95" s="1"/>
      <c r="K95" s="1"/>
    </row>
    <row r="96" spans="2:11" ht="15.75" x14ac:dyDescent="0.25">
      <c r="B96" s="82"/>
      <c r="C96" s="1"/>
      <c r="D96" s="1"/>
      <c r="E96" s="39"/>
      <c r="F96" s="224"/>
      <c r="G96" s="224"/>
      <c r="H96" s="224"/>
      <c r="I96" s="224"/>
      <c r="J96" s="1"/>
      <c r="K96" s="1"/>
    </row>
    <row r="97" spans="2:11" ht="15.75" x14ac:dyDescent="0.25">
      <c r="B97" s="82"/>
      <c r="C97" s="1"/>
      <c r="D97" s="1"/>
      <c r="E97" s="1"/>
      <c r="F97" s="1"/>
      <c r="G97" s="1"/>
      <c r="H97" s="24"/>
      <c r="I97" s="24"/>
      <c r="J97" s="1"/>
      <c r="K97" s="1"/>
    </row>
    <row r="98" spans="2:11" ht="15.75" x14ac:dyDescent="0.25">
      <c r="B98" s="83"/>
      <c r="C98" s="92"/>
      <c r="D98" s="92"/>
      <c r="E98" s="92"/>
      <c r="F98" s="92"/>
      <c r="G98" s="92"/>
      <c r="H98" s="185"/>
      <c r="I98" s="185"/>
      <c r="J98" s="92"/>
      <c r="K98" s="92"/>
    </row>
    <row r="99" spans="2:11" ht="15.75" x14ac:dyDescent="0.25">
      <c r="B99" s="83"/>
      <c r="C99" s="92"/>
      <c r="D99" s="92"/>
      <c r="E99" s="92"/>
      <c r="F99" s="92"/>
      <c r="G99" s="92"/>
      <c r="H99" s="185"/>
      <c r="I99" s="185"/>
      <c r="J99" s="92"/>
      <c r="K99" s="92"/>
    </row>
    <row r="100" spans="2:11" ht="18" x14ac:dyDescent="0.25">
      <c r="B100" s="83"/>
      <c r="C100" s="92"/>
      <c r="D100" s="92"/>
      <c r="E100" s="92"/>
      <c r="F100" s="124" t="s">
        <v>33</v>
      </c>
      <c r="G100" s="92"/>
      <c r="H100" s="185"/>
      <c r="I100" s="185"/>
      <c r="J100" s="92"/>
      <c r="K100" s="92"/>
    </row>
    <row r="101" spans="2:11" x14ac:dyDescent="0.25">
      <c r="B101" s="83"/>
      <c r="C101" s="83"/>
      <c r="D101" s="83"/>
      <c r="E101" s="83"/>
      <c r="G101" s="83"/>
      <c r="H101" s="83"/>
      <c r="I101" s="83"/>
      <c r="J101" s="83"/>
      <c r="K101" s="83"/>
    </row>
    <row r="102" spans="2:11" ht="18" x14ac:dyDescent="0.25">
      <c r="B102" s="82"/>
      <c r="C102" s="25"/>
      <c r="D102" s="25"/>
      <c r="E102" s="25"/>
      <c r="F102" s="82"/>
      <c r="G102" s="3"/>
      <c r="H102" s="26"/>
      <c r="I102" s="26"/>
      <c r="J102" s="26"/>
      <c r="K102" s="26"/>
    </row>
    <row r="103" spans="2:11" ht="15.75" x14ac:dyDescent="0.25">
      <c r="B103" s="82"/>
      <c r="C103" s="25"/>
      <c r="D103" s="25"/>
      <c r="E103" s="25"/>
      <c r="F103" s="2"/>
      <c r="G103" s="2"/>
      <c r="H103" s="26"/>
      <c r="I103" s="26"/>
      <c r="J103" s="26"/>
      <c r="K103" s="26"/>
    </row>
    <row r="104" spans="2:11" ht="15.75" x14ac:dyDescent="0.25">
      <c r="B104" s="82"/>
      <c r="C104" s="25" t="s">
        <v>34</v>
      </c>
      <c r="D104" s="189"/>
      <c r="E104" s="154"/>
      <c r="F104" s="154"/>
      <c r="G104" s="155"/>
      <c r="H104" s="183" t="s">
        <v>9</v>
      </c>
      <c r="I104" s="340">
        <f ca="1">NOW()</f>
        <v>41283.403063773148</v>
      </c>
      <c r="J104" s="341"/>
      <c r="K104" s="27"/>
    </row>
    <row r="105" spans="2:11" ht="15.75" x14ac:dyDescent="0.25">
      <c r="B105" s="82"/>
      <c r="C105" s="25" t="s">
        <v>10</v>
      </c>
      <c r="D105" s="189"/>
      <c r="E105" s="154"/>
      <c r="F105" s="154"/>
      <c r="G105" s="155"/>
      <c r="H105" s="26"/>
      <c r="I105" s="28"/>
      <c r="J105" s="27"/>
      <c r="K105" s="27"/>
    </row>
    <row r="106" spans="2:11" ht="15.75" x14ac:dyDescent="0.25">
      <c r="B106" s="82"/>
      <c r="C106" s="25" t="s">
        <v>11</v>
      </c>
      <c r="D106" s="189"/>
      <c r="E106" s="154"/>
      <c r="F106" s="154"/>
      <c r="G106" s="155"/>
      <c r="H106" s="26"/>
      <c r="I106" s="28"/>
      <c r="J106" s="27"/>
      <c r="K106" s="27"/>
    </row>
    <row r="107" spans="2:11" ht="15.75" x14ac:dyDescent="0.25">
      <c r="B107" s="82"/>
      <c r="C107" s="25" t="s">
        <v>12</v>
      </c>
      <c r="D107" s="189"/>
      <c r="E107" s="154"/>
      <c r="F107" s="154"/>
      <c r="G107" s="155"/>
      <c r="H107" s="26"/>
      <c r="I107" s="28"/>
      <c r="J107" s="27"/>
      <c r="K107" s="27"/>
    </row>
    <row r="108" spans="2:11" ht="15.75" x14ac:dyDescent="0.25">
      <c r="B108" s="82"/>
      <c r="C108" s="25"/>
      <c r="D108" s="93"/>
      <c r="E108" s="29"/>
      <c r="F108" s="26"/>
      <c r="G108" s="26"/>
      <c r="H108" s="26"/>
      <c r="I108" s="27"/>
      <c r="J108" s="27"/>
      <c r="K108" s="27"/>
    </row>
    <row r="109" spans="2:11" ht="15.75" x14ac:dyDescent="0.25">
      <c r="B109" s="82"/>
      <c r="C109" s="46" t="s">
        <v>165</v>
      </c>
      <c r="D109" s="47"/>
      <c r="E109" s="82"/>
      <c r="F109" s="48" t="s">
        <v>44</v>
      </c>
      <c r="G109" s="48" t="s">
        <v>45</v>
      </c>
      <c r="H109" s="26"/>
      <c r="I109" s="49"/>
      <c r="J109" s="50"/>
      <c r="K109" s="50"/>
    </row>
    <row r="110" spans="2:11" ht="15.75" x14ac:dyDescent="0.25">
      <c r="B110" s="82"/>
      <c r="C110" s="47" t="s">
        <v>166</v>
      </c>
      <c r="D110" s="205"/>
      <c r="E110" s="275"/>
      <c r="F110" s="243"/>
      <c r="G110" s="51"/>
      <c r="H110" s="26"/>
      <c r="I110" s="49">
        <f>G110*F110</f>
        <v>0</v>
      </c>
      <c r="J110" s="50"/>
      <c r="K110" s="50"/>
    </row>
    <row r="111" spans="2:11" ht="15.75" x14ac:dyDescent="0.25">
      <c r="B111" s="82"/>
      <c r="C111" s="47" t="s">
        <v>46</v>
      </c>
      <c r="D111" s="205"/>
      <c r="E111" s="276"/>
      <c r="F111" s="243"/>
      <c r="G111" s="51"/>
      <c r="H111" s="26"/>
      <c r="I111" s="49">
        <f>G111*F111</f>
        <v>0</v>
      </c>
      <c r="J111" s="50"/>
      <c r="K111" s="50"/>
    </row>
    <row r="112" spans="2:11" ht="15.75" x14ac:dyDescent="0.25">
      <c r="B112" s="82"/>
      <c r="C112" s="47" t="s">
        <v>47</v>
      </c>
      <c r="D112" s="205"/>
      <c r="E112" s="276"/>
      <c r="F112" s="243"/>
      <c r="G112" s="51"/>
      <c r="H112" s="26"/>
      <c r="I112" s="49">
        <f>G112*F112</f>
        <v>0</v>
      </c>
      <c r="J112" s="50"/>
      <c r="K112" s="50"/>
    </row>
    <row r="113" spans="2:11" ht="15.75" x14ac:dyDescent="0.25">
      <c r="B113" s="82"/>
      <c r="C113" s="47" t="s">
        <v>48</v>
      </c>
      <c r="D113" s="205"/>
      <c r="E113" s="276"/>
      <c r="F113" s="243"/>
      <c r="G113" s="51"/>
      <c r="H113" s="26"/>
      <c r="I113" s="49">
        <f>G113*F113</f>
        <v>0</v>
      </c>
      <c r="J113" s="50"/>
      <c r="K113" s="50"/>
    </row>
    <row r="114" spans="2:11" ht="15.75" x14ac:dyDescent="0.25">
      <c r="B114" s="82"/>
      <c r="C114" s="25" t="s">
        <v>49</v>
      </c>
      <c r="D114" s="25"/>
      <c r="E114" s="82"/>
      <c r="F114" s="26"/>
      <c r="G114" s="45"/>
      <c r="H114" s="26"/>
      <c r="I114" s="37">
        <f>G114</f>
        <v>0</v>
      </c>
      <c r="J114" s="38">
        <f>SUM(I110:I114)</f>
        <v>0</v>
      </c>
      <c r="K114" s="42"/>
    </row>
    <row r="115" spans="2:11" ht="15.75" x14ac:dyDescent="0.25">
      <c r="B115" s="82"/>
      <c r="C115" s="25"/>
      <c r="D115" s="30"/>
      <c r="E115" s="29"/>
      <c r="F115" s="26"/>
      <c r="G115" s="26"/>
      <c r="H115" s="26"/>
      <c r="I115" s="27"/>
      <c r="J115" s="27"/>
      <c r="K115" s="27"/>
    </row>
    <row r="116" spans="2:11" ht="15.75" x14ac:dyDescent="0.25">
      <c r="B116" s="82"/>
      <c r="C116" s="31" t="s">
        <v>35</v>
      </c>
      <c r="D116" s="25"/>
      <c r="E116" s="26" t="s">
        <v>36</v>
      </c>
      <c r="F116" s="25" t="s">
        <v>37</v>
      </c>
      <c r="G116" s="25"/>
      <c r="H116" s="32"/>
      <c r="I116" s="26" t="s">
        <v>38</v>
      </c>
      <c r="J116" s="26"/>
      <c r="K116" s="26"/>
    </row>
    <row r="117" spans="2:11" ht="15.75" x14ac:dyDescent="0.25">
      <c r="B117" s="82"/>
      <c r="C117" s="4" t="s">
        <v>39</v>
      </c>
      <c r="D117" s="33"/>
      <c r="E117" s="34">
        <v>1</v>
      </c>
      <c r="F117" s="35">
        <v>800</v>
      </c>
      <c r="G117" s="41"/>
      <c r="H117" s="32"/>
      <c r="I117" s="36">
        <f>E117*F117</f>
        <v>800</v>
      </c>
      <c r="J117" s="26"/>
      <c r="K117" s="26"/>
    </row>
    <row r="118" spans="2:11" ht="15.75" x14ac:dyDescent="0.25">
      <c r="B118" s="82"/>
      <c r="C118" s="4" t="s">
        <v>40</v>
      </c>
      <c r="D118" s="33"/>
      <c r="E118" s="34"/>
      <c r="F118" s="35"/>
      <c r="G118" s="41"/>
      <c r="H118" s="32"/>
      <c r="I118" s="36">
        <f>E118*F118</f>
        <v>0</v>
      </c>
      <c r="J118" s="26"/>
      <c r="K118" s="26"/>
    </row>
    <row r="119" spans="2:11" ht="15.75" x14ac:dyDescent="0.25">
      <c r="B119" s="82"/>
      <c r="C119" s="4" t="s">
        <v>41</v>
      </c>
      <c r="D119" s="33"/>
      <c r="E119" s="34"/>
      <c r="F119" s="35"/>
      <c r="G119" s="41"/>
      <c r="H119" s="32"/>
      <c r="I119" s="36">
        <f>E119*F119</f>
        <v>0</v>
      </c>
      <c r="J119" s="26"/>
      <c r="K119" s="26"/>
    </row>
    <row r="120" spans="2:11" ht="15.75" x14ac:dyDescent="0.25">
      <c r="B120" s="82"/>
      <c r="C120" s="4" t="s">
        <v>42</v>
      </c>
      <c r="D120" s="33"/>
      <c r="E120" s="34"/>
      <c r="F120" s="35"/>
      <c r="G120" s="41"/>
      <c r="H120" s="32"/>
      <c r="I120" s="36">
        <f>E120*F120</f>
        <v>0</v>
      </c>
      <c r="J120" s="26"/>
      <c r="K120" s="26"/>
    </row>
    <row r="121" spans="2:11" ht="15.75" x14ac:dyDescent="0.25">
      <c r="B121" s="82"/>
      <c r="C121" s="7"/>
      <c r="D121" s="33"/>
      <c r="E121" s="34"/>
      <c r="F121" s="35"/>
      <c r="G121" s="41"/>
      <c r="H121" s="26"/>
      <c r="I121" s="37">
        <f>E121*F121</f>
        <v>0</v>
      </c>
      <c r="J121" s="38">
        <f>SUM(I117:I121)</f>
        <v>800</v>
      </c>
      <c r="K121" s="42"/>
    </row>
    <row r="122" spans="2:11" ht="15.75" x14ac:dyDescent="0.25">
      <c r="B122" s="82"/>
      <c r="C122" s="39"/>
      <c r="D122" s="39"/>
      <c r="E122" s="40"/>
      <c r="F122" s="41"/>
      <c r="G122" s="41"/>
      <c r="H122" s="26"/>
      <c r="I122" s="36"/>
      <c r="J122" s="42"/>
      <c r="K122" s="42"/>
    </row>
    <row r="123" spans="2:11" ht="15.75" x14ac:dyDescent="0.25">
      <c r="B123" s="82"/>
      <c r="C123" s="43" t="s">
        <v>43</v>
      </c>
      <c r="D123" s="39"/>
      <c r="E123" s="44"/>
      <c r="F123" s="35"/>
      <c r="G123" s="40"/>
      <c r="H123" s="26"/>
      <c r="I123" s="180"/>
      <c r="J123" s="38">
        <f>F123</f>
        <v>0</v>
      </c>
      <c r="K123" s="42"/>
    </row>
    <row r="124" spans="2:11" ht="15.75" x14ac:dyDescent="0.25">
      <c r="B124" s="82"/>
      <c r="C124" s="39"/>
      <c r="D124" s="39"/>
      <c r="E124" s="40"/>
      <c r="F124" s="41"/>
      <c r="G124" s="41"/>
      <c r="H124" s="26"/>
      <c r="I124" s="36"/>
      <c r="J124" s="42"/>
      <c r="K124" s="42"/>
    </row>
    <row r="125" spans="2:11" ht="15.75" x14ac:dyDescent="0.25">
      <c r="B125" s="82"/>
      <c r="C125" s="52" t="s">
        <v>50</v>
      </c>
      <c r="D125" s="30"/>
      <c r="E125" s="53"/>
      <c r="F125" s="53"/>
      <c r="G125" s="53"/>
      <c r="H125" s="26"/>
      <c r="I125" s="49"/>
      <c r="J125" s="50"/>
      <c r="K125" s="50"/>
    </row>
    <row r="126" spans="2:11" ht="30" x14ac:dyDescent="0.25">
      <c r="B126" s="82"/>
      <c r="C126" s="54" t="s">
        <v>51</v>
      </c>
      <c r="D126" s="54" t="s">
        <v>52</v>
      </c>
      <c r="E126" s="64" t="s">
        <v>121</v>
      </c>
      <c r="F126" s="63" t="s">
        <v>122</v>
      </c>
      <c r="G126" s="32" t="s">
        <v>53</v>
      </c>
      <c r="H126" s="32" t="s">
        <v>54</v>
      </c>
      <c r="I126" s="49"/>
      <c r="J126" s="50"/>
      <c r="K126" s="50"/>
    </row>
    <row r="127" spans="2:11" ht="15.75" x14ac:dyDescent="0.25">
      <c r="B127" s="82"/>
      <c r="C127" s="55"/>
      <c r="D127" s="55"/>
      <c r="E127" s="156"/>
      <c r="F127" s="156"/>
      <c r="G127" s="56"/>
      <c r="H127" s="57"/>
      <c r="I127" s="49">
        <f t="shared" ref="I127:I133" si="0">H127*G127</f>
        <v>0</v>
      </c>
      <c r="J127" s="50"/>
      <c r="K127" s="50"/>
    </row>
    <row r="128" spans="2:11" ht="15.75" x14ac:dyDescent="0.25">
      <c r="B128" s="82"/>
      <c r="C128" s="55"/>
      <c r="D128" s="55"/>
      <c r="E128" s="156"/>
      <c r="F128" s="156"/>
      <c r="G128" s="56"/>
      <c r="H128" s="57"/>
      <c r="I128" s="49">
        <f t="shared" si="0"/>
        <v>0</v>
      </c>
      <c r="J128" s="50"/>
      <c r="K128" s="50"/>
    </row>
    <row r="129" spans="2:11" ht="15.75" x14ac:dyDescent="0.25">
      <c r="B129" s="82"/>
      <c r="C129" s="55"/>
      <c r="D129" s="55"/>
      <c r="E129" s="156"/>
      <c r="F129" s="156"/>
      <c r="G129" s="56"/>
      <c r="H129" s="57"/>
      <c r="I129" s="49">
        <f t="shared" si="0"/>
        <v>0</v>
      </c>
      <c r="J129" s="50"/>
      <c r="K129" s="50"/>
    </row>
    <row r="130" spans="2:11" ht="15.75" x14ac:dyDescent="0.25">
      <c r="B130" s="82"/>
      <c r="C130" s="55"/>
      <c r="D130" s="55"/>
      <c r="E130" s="156"/>
      <c r="F130" s="156"/>
      <c r="G130" s="56"/>
      <c r="H130" s="57"/>
      <c r="I130" s="49">
        <f t="shared" si="0"/>
        <v>0</v>
      </c>
      <c r="J130" s="50"/>
      <c r="K130" s="50"/>
    </row>
    <row r="131" spans="2:11" ht="15.75" x14ac:dyDescent="0.25">
      <c r="B131" s="82"/>
      <c r="C131" s="55"/>
      <c r="D131" s="55"/>
      <c r="E131" s="156"/>
      <c r="F131" s="156"/>
      <c r="G131" s="56"/>
      <c r="H131" s="57"/>
      <c r="I131" s="49">
        <f t="shared" si="0"/>
        <v>0</v>
      </c>
      <c r="J131" s="50"/>
      <c r="K131" s="50"/>
    </row>
    <row r="132" spans="2:11" ht="15.75" x14ac:dyDescent="0.25">
      <c r="B132" s="82"/>
      <c r="C132" s="55"/>
      <c r="D132" s="55"/>
      <c r="E132" s="156"/>
      <c r="F132" s="156"/>
      <c r="G132" s="56"/>
      <c r="H132" s="57"/>
      <c r="I132" s="49">
        <f t="shared" si="0"/>
        <v>0</v>
      </c>
      <c r="J132" s="50"/>
      <c r="K132" s="50"/>
    </row>
    <row r="133" spans="2:11" ht="15.75" x14ac:dyDescent="0.25">
      <c r="B133" s="82"/>
      <c r="C133" s="55"/>
      <c r="D133" s="55"/>
      <c r="E133" s="156"/>
      <c r="F133" s="156"/>
      <c r="G133" s="56"/>
      <c r="H133" s="57"/>
      <c r="I133" s="37">
        <f t="shared" si="0"/>
        <v>0</v>
      </c>
      <c r="J133" s="38">
        <f>SUM(I127:I133)</f>
        <v>0</v>
      </c>
      <c r="K133" s="42"/>
    </row>
    <row r="134" spans="2:11" ht="15.75" x14ac:dyDescent="0.25">
      <c r="B134" s="82"/>
      <c r="C134" s="173"/>
      <c r="D134" s="173"/>
      <c r="E134" s="177"/>
      <c r="F134" s="177"/>
      <c r="G134" s="177"/>
      <c r="H134" s="168"/>
      <c r="I134" s="178"/>
      <c r="J134" s="179"/>
      <c r="K134" s="179"/>
    </row>
    <row r="135" spans="2:11" ht="15.75" x14ac:dyDescent="0.25">
      <c r="B135" s="82"/>
      <c r="C135" s="167" t="s">
        <v>167</v>
      </c>
      <c r="D135" s="47"/>
      <c r="E135" s="238"/>
      <c r="F135" s="57"/>
      <c r="G135" s="85"/>
      <c r="H135" s="26"/>
      <c r="I135" s="49">
        <f>E135*F135</f>
        <v>0</v>
      </c>
      <c r="J135" s="50"/>
      <c r="K135" s="50"/>
    </row>
    <row r="136" spans="2:11" ht="15.75" x14ac:dyDescent="0.25">
      <c r="B136" s="162"/>
      <c r="C136" s="167" t="s">
        <v>55</v>
      </c>
      <c r="D136" s="167"/>
      <c r="E136" s="239"/>
      <c r="F136" s="45"/>
      <c r="G136" s="176"/>
      <c r="H136" s="168"/>
      <c r="I136" s="36">
        <f>F136</f>
        <v>0</v>
      </c>
      <c r="J136" s="42"/>
      <c r="K136" s="42"/>
    </row>
    <row r="137" spans="2:11" ht="15.75" x14ac:dyDescent="0.25">
      <c r="B137" s="162"/>
      <c r="C137" s="160" t="s">
        <v>180</v>
      </c>
      <c r="D137" s="160"/>
      <c r="E137" s="240"/>
      <c r="F137" s="210"/>
      <c r="G137" s="176"/>
      <c r="H137" s="168"/>
      <c r="I137" s="49">
        <f>E137*F137</f>
        <v>0</v>
      </c>
      <c r="J137" s="42"/>
      <c r="K137" s="42"/>
    </row>
    <row r="138" spans="2:11" ht="15.75" x14ac:dyDescent="0.25">
      <c r="B138" s="162"/>
      <c r="C138" s="160" t="s">
        <v>55</v>
      </c>
      <c r="D138" s="160"/>
      <c r="E138" s="241"/>
      <c r="F138" s="211"/>
      <c r="G138" s="176"/>
      <c r="H138" s="168"/>
      <c r="I138" s="37">
        <f>F138</f>
        <v>0</v>
      </c>
      <c r="J138" s="38">
        <f>SUM(I135:I138)</f>
        <v>0</v>
      </c>
      <c r="K138" s="42"/>
    </row>
    <row r="139" spans="2:11" ht="15.75" x14ac:dyDescent="0.25">
      <c r="B139" s="162"/>
      <c r="C139" s="167"/>
      <c r="D139" s="167"/>
      <c r="E139" s="239"/>
      <c r="F139" s="176"/>
      <c r="G139" s="176"/>
      <c r="H139" s="168"/>
      <c r="I139" s="36"/>
      <c r="J139" s="42"/>
      <c r="K139" s="42"/>
    </row>
    <row r="140" spans="2:11" ht="15.75" x14ac:dyDescent="0.25">
      <c r="B140" s="162"/>
      <c r="C140" s="174" t="s">
        <v>56</v>
      </c>
      <c r="D140" s="167"/>
      <c r="E140" s="239"/>
      <c r="F140" s="168"/>
      <c r="G140" s="168"/>
      <c r="H140" s="168"/>
      <c r="I140" s="49"/>
      <c r="J140" s="50"/>
      <c r="K140" s="50"/>
    </row>
    <row r="141" spans="2:11" ht="15.75" x14ac:dyDescent="0.25">
      <c r="B141" s="162"/>
      <c r="C141" s="167" t="s">
        <v>52</v>
      </c>
      <c r="D141" s="167"/>
      <c r="E141" s="242"/>
      <c r="F141" s="175"/>
      <c r="G141" s="175"/>
      <c r="H141" s="168"/>
      <c r="I141" s="49"/>
      <c r="J141" s="50"/>
      <c r="K141" s="50"/>
    </row>
    <row r="142" spans="2:11" ht="15.75" x14ac:dyDescent="0.25">
      <c r="B142" s="82"/>
      <c r="C142" s="58"/>
      <c r="D142" s="33"/>
      <c r="E142" s="238"/>
      <c r="F142" s="59"/>
      <c r="G142" s="86"/>
      <c r="H142" s="26"/>
      <c r="I142" s="49">
        <f>F142*E142/1000</f>
        <v>0</v>
      </c>
      <c r="J142" s="50"/>
      <c r="K142" s="50"/>
    </row>
    <row r="143" spans="2:11" ht="15.75" x14ac:dyDescent="0.25">
      <c r="B143" s="82"/>
      <c r="C143" s="58"/>
      <c r="D143" s="33"/>
      <c r="E143" s="238"/>
      <c r="F143" s="59"/>
      <c r="G143" s="86"/>
      <c r="H143" s="26"/>
      <c r="I143" s="49">
        <f>F143*E143/1000</f>
        <v>0</v>
      </c>
      <c r="J143" s="50"/>
      <c r="K143" s="50"/>
    </row>
    <row r="144" spans="2:11" ht="15.75" x14ac:dyDescent="0.25">
      <c r="B144" s="82"/>
      <c r="C144" s="167" t="s">
        <v>57</v>
      </c>
      <c r="D144" s="167"/>
      <c r="E144" s="239"/>
      <c r="F144" s="45"/>
      <c r="G144" s="168"/>
      <c r="H144" s="168"/>
      <c r="I144" s="37">
        <f>F144</f>
        <v>0</v>
      </c>
      <c r="J144" s="38">
        <f>SUM(I142:I144)</f>
        <v>0</v>
      </c>
      <c r="K144" s="42"/>
    </row>
    <row r="145" spans="2:11" ht="15.75" x14ac:dyDescent="0.25">
      <c r="B145" s="82"/>
      <c r="C145" s="167"/>
      <c r="D145" s="167"/>
      <c r="E145" s="239"/>
      <c r="F145" s="168"/>
      <c r="G145" s="168"/>
      <c r="H145" s="168"/>
      <c r="I145" s="36"/>
      <c r="J145" s="50"/>
      <c r="K145" s="50"/>
    </row>
    <row r="146" spans="2:11" ht="15.75" x14ac:dyDescent="0.25">
      <c r="B146" s="82"/>
      <c r="C146" s="174" t="s">
        <v>177</v>
      </c>
      <c r="D146" s="167"/>
      <c r="E146" s="239"/>
      <c r="F146" s="168"/>
      <c r="G146" s="168"/>
      <c r="H146" s="168"/>
      <c r="I146" s="36"/>
      <c r="J146" s="50"/>
      <c r="K146" s="50"/>
    </row>
    <row r="147" spans="2:11" ht="15.75" x14ac:dyDescent="0.25">
      <c r="B147" s="82"/>
      <c r="C147" s="167" t="s">
        <v>58</v>
      </c>
      <c r="D147" s="167"/>
      <c r="E147" s="241"/>
      <c r="F147" s="166"/>
      <c r="G147" s="167"/>
      <c r="H147" s="167"/>
      <c r="I147" s="25"/>
      <c r="J147" s="50"/>
      <c r="K147" s="50"/>
    </row>
    <row r="148" spans="2:11" ht="15.75" x14ac:dyDescent="0.25">
      <c r="B148" s="82"/>
      <c r="C148" s="7"/>
      <c r="D148" s="33"/>
      <c r="E148" s="255"/>
      <c r="F148" s="256"/>
      <c r="G148" s="84"/>
      <c r="H148" s="26"/>
      <c r="I148" s="49">
        <f>F148*E148</f>
        <v>0</v>
      </c>
      <c r="J148" s="50"/>
      <c r="K148" s="50"/>
    </row>
    <row r="149" spans="2:11" ht="15.75" x14ac:dyDescent="0.25">
      <c r="B149" s="162"/>
      <c r="C149" s="167" t="s">
        <v>59</v>
      </c>
      <c r="D149" s="167"/>
      <c r="E149" s="239"/>
      <c r="F149" s="45"/>
      <c r="G149" s="168"/>
      <c r="H149" s="168"/>
      <c r="I149" s="37">
        <f>F149</f>
        <v>0</v>
      </c>
      <c r="J149" s="38">
        <f>SUM(I148:I149)</f>
        <v>0</v>
      </c>
      <c r="K149" s="42"/>
    </row>
    <row r="150" spans="2:11" ht="15.75" x14ac:dyDescent="0.25">
      <c r="B150" s="162"/>
      <c r="C150" s="167"/>
      <c r="D150" s="167"/>
      <c r="E150" s="239"/>
      <c r="F150" s="168"/>
      <c r="G150" s="168"/>
      <c r="H150" s="168"/>
      <c r="I150" s="36"/>
      <c r="J150" s="42"/>
      <c r="K150" s="42"/>
    </row>
    <row r="151" spans="2:11" ht="15.75" x14ac:dyDescent="0.25">
      <c r="B151" s="162"/>
      <c r="C151" s="174" t="s">
        <v>178</v>
      </c>
      <c r="D151" s="167"/>
      <c r="E151" s="239"/>
      <c r="F151" s="168"/>
      <c r="G151" s="168"/>
      <c r="H151" s="168"/>
      <c r="I151" s="36"/>
      <c r="J151" s="42"/>
      <c r="K151" s="42"/>
    </row>
    <row r="152" spans="2:11" ht="15.75" x14ac:dyDescent="0.25">
      <c r="B152" s="162"/>
      <c r="C152" s="167" t="s">
        <v>52</v>
      </c>
      <c r="D152" s="167"/>
      <c r="E152" s="239"/>
      <c r="F152" s="168"/>
      <c r="G152" s="168"/>
      <c r="H152" s="168"/>
      <c r="I152" s="49"/>
      <c r="J152" s="50"/>
      <c r="K152" s="50"/>
    </row>
    <row r="153" spans="2:11" ht="15.75" x14ac:dyDescent="0.25">
      <c r="B153" s="82"/>
      <c r="C153" s="7"/>
      <c r="D153" s="33"/>
      <c r="E153" s="243"/>
      <c r="F153" s="51"/>
      <c r="G153" s="84"/>
      <c r="H153" s="26"/>
      <c r="I153" s="49">
        <f>F153*E153</f>
        <v>0</v>
      </c>
      <c r="J153" s="50"/>
      <c r="K153" s="50"/>
    </row>
    <row r="154" spans="2:11" ht="15.75" x14ac:dyDescent="0.25">
      <c r="B154" s="162"/>
      <c r="C154" s="167" t="s">
        <v>60</v>
      </c>
      <c r="D154" s="167"/>
      <c r="E154" s="168"/>
      <c r="F154" s="45"/>
      <c r="G154" s="168"/>
      <c r="H154" s="168"/>
      <c r="I154" s="37">
        <f>F154</f>
        <v>0</v>
      </c>
      <c r="J154" s="38">
        <f>SUM(I153:I154)</f>
        <v>0</v>
      </c>
      <c r="K154" s="42"/>
    </row>
    <row r="155" spans="2:11" ht="15.75" x14ac:dyDescent="0.25">
      <c r="B155" s="162"/>
      <c r="C155" s="167"/>
      <c r="D155" s="167"/>
      <c r="E155" s="168"/>
      <c r="F155" s="168"/>
      <c r="G155" s="168"/>
      <c r="H155" s="168"/>
      <c r="I155" s="36"/>
      <c r="J155" s="42"/>
      <c r="K155" s="42"/>
    </row>
    <row r="156" spans="2:11" ht="15.75" x14ac:dyDescent="0.25">
      <c r="B156" s="162"/>
      <c r="C156" s="174" t="s">
        <v>179</v>
      </c>
      <c r="D156" s="167"/>
      <c r="E156" s="168"/>
      <c r="F156" s="168"/>
      <c r="G156" s="168"/>
      <c r="H156" s="168"/>
      <c r="I156" s="36"/>
      <c r="J156" s="42"/>
      <c r="K156" s="42"/>
    </row>
    <row r="157" spans="2:11" ht="15.75" x14ac:dyDescent="0.25">
      <c r="B157" s="162"/>
      <c r="C157" s="167" t="s">
        <v>52</v>
      </c>
      <c r="D157" s="167"/>
      <c r="E157" s="175"/>
      <c r="F157" s="175"/>
      <c r="G157" s="175"/>
      <c r="H157" s="168"/>
      <c r="I157" s="49"/>
      <c r="J157" s="50"/>
      <c r="K157" s="50"/>
    </row>
    <row r="158" spans="2:11" ht="15.75" x14ac:dyDescent="0.25">
      <c r="B158" s="82"/>
      <c r="C158" s="7"/>
      <c r="D158" s="33"/>
      <c r="E158" s="34"/>
      <c r="F158" s="59"/>
      <c r="G158" s="86">
        <v>700</v>
      </c>
      <c r="H158" s="26"/>
      <c r="I158" s="49">
        <f>F158*E158/1000</f>
        <v>0</v>
      </c>
      <c r="J158" s="50"/>
      <c r="K158" s="50"/>
    </row>
    <row r="159" spans="2:11" ht="15.75" x14ac:dyDescent="0.25">
      <c r="B159" s="162"/>
      <c r="C159" s="167" t="s">
        <v>57</v>
      </c>
      <c r="D159" s="167"/>
      <c r="E159" s="168"/>
      <c r="F159" s="45"/>
      <c r="G159" s="168"/>
      <c r="H159" s="168"/>
      <c r="I159" s="37">
        <f>F159</f>
        <v>0</v>
      </c>
      <c r="J159" s="38">
        <f>SUM(I158:I159)</f>
        <v>0</v>
      </c>
      <c r="K159" s="42"/>
    </row>
    <row r="160" spans="2:11" ht="15.75" x14ac:dyDescent="0.25">
      <c r="B160" s="162"/>
      <c r="C160" s="167"/>
      <c r="D160" s="167"/>
      <c r="E160" s="168"/>
      <c r="F160" s="190"/>
      <c r="G160" s="168"/>
      <c r="H160" s="168"/>
      <c r="I160" s="36"/>
      <c r="J160" s="42"/>
      <c r="K160" s="42"/>
    </row>
    <row r="161" spans="2:16" ht="16.5" thickBot="1" x14ac:dyDescent="0.3">
      <c r="B161" s="162"/>
      <c r="C161" s="169" t="s">
        <v>61</v>
      </c>
      <c r="D161" s="170"/>
      <c r="E161" s="170"/>
      <c r="F161" s="171"/>
      <c r="G161" s="171"/>
      <c r="H161" s="168"/>
      <c r="I161" s="36"/>
      <c r="J161" s="301">
        <f>'Costs &amp; Benefits'!J161</f>
        <v>1086.75</v>
      </c>
      <c r="K161" s="60"/>
    </row>
    <row r="162" spans="2:16" ht="16.5" thickTop="1" x14ac:dyDescent="0.25">
      <c r="B162" s="162"/>
      <c r="C162" s="172"/>
      <c r="D162" s="173"/>
      <c r="E162" s="167"/>
      <c r="F162" s="171"/>
      <c r="G162" s="171"/>
      <c r="H162" s="168"/>
      <c r="I162" s="36"/>
      <c r="J162" s="60"/>
      <c r="K162" s="60"/>
    </row>
    <row r="163" spans="2:16" x14ac:dyDescent="0.25">
      <c r="B163" s="83"/>
      <c r="C163" s="83"/>
      <c r="D163" s="83"/>
      <c r="E163" s="83"/>
      <c r="F163" s="83"/>
      <c r="G163" s="83"/>
      <c r="H163" s="83"/>
      <c r="I163" s="83"/>
    </row>
    <row r="164" spans="2:16" ht="18" x14ac:dyDescent="0.25">
      <c r="B164" s="82"/>
      <c r="C164" s="83"/>
      <c r="D164" s="83"/>
      <c r="E164" s="83"/>
      <c r="F164" s="124" t="s">
        <v>137</v>
      </c>
      <c r="G164" s="83"/>
      <c r="H164" s="83"/>
      <c r="I164" s="83"/>
      <c r="J164" s="83"/>
      <c r="K164" s="83"/>
    </row>
    <row r="165" spans="2:16" ht="18.75" x14ac:dyDescent="0.3">
      <c r="B165" s="82"/>
      <c r="C165" s="83"/>
      <c r="D165" s="83"/>
      <c r="E165" s="83"/>
      <c r="F165" s="192" t="s">
        <v>159</v>
      </c>
      <c r="G165" s="83"/>
      <c r="H165" s="83"/>
      <c r="I165" s="83"/>
      <c r="J165" s="83"/>
      <c r="K165" s="83"/>
    </row>
    <row r="166" spans="2:16" x14ac:dyDescent="0.25">
      <c r="B166" s="83"/>
      <c r="C166" s="83"/>
      <c r="D166" s="83"/>
      <c r="E166" s="83"/>
      <c r="F166" s="83"/>
      <c r="G166" s="83"/>
      <c r="H166" s="83"/>
      <c r="I166" s="83"/>
      <c r="J166" s="83"/>
      <c r="K166" s="83"/>
    </row>
    <row r="167" spans="2:16" ht="20.25" x14ac:dyDescent="0.3">
      <c r="B167" s="82"/>
      <c r="C167" s="94"/>
      <c r="D167" s="95"/>
      <c r="E167" s="95"/>
      <c r="F167" s="95"/>
      <c r="G167" s="95"/>
      <c r="H167" s="95"/>
      <c r="I167" s="95"/>
      <c r="J167" s="95"/>
      <c r="K167" s="95"/>
      <c r="L167" s="139" t="s">
        <v>65</v>
      </c>
      <c r="M167" s="67"/>
      <c r="N167" s="67"/>
      <c r="O167" s="67"/>
      <c r="P167" s="67"/>
    </row>
    <row r="168" spans="2:16" ht="15.75" x14ac:dyDescent="0.25">
      <c r="B168" s="82"/>
      <c r="C168" s="95"/>
      <c r="D168" s="95"/>
      <c r="E168" s="95" t="s">
        <v>133</v>
      </c>
      <c r="F168" s="96" t="s">
        <v>132</v>
      </c>
      <c r="G168" s="82"/>
      <c r="H168" s="96" t="s">
        <v>62</v>
      </c>
      <c r="I168" s="95"/>
      <c r="J168" s="82"/>
      <c r="K168" s="95"/>
      <c r="L168" s="136" t="s">
        <v>236</v>
      </c>
      <c r="M168" s="67"/>
      <c r="N168" s="67"/>
      <c r="O168" s="67"/>
      <c r="P168" s="67"/>
    </row>
    <row r="169" spans="2:16" ht="15.75" x14ac:dyDescent="0.25">
      <c r="B169" s="82"/>
      <c r="C169" s="157"/>
      <c r="D169" s="158"/>
      <c r="E169" s="157"/>
      <c r="F169" s="157"/>
      <c r="G169" s="82"/>
      <c r="H169" s="96">
        <f>E169*F169</f>
        <v>0</v>
      </c>
      <c r="I169" s="95"/>
      <c r="J169" s="82"/>
      <c r="K169" s="95"/>
      <c r="L169" s="133" t="s">
        <v>237</v>
      </c>
      <c r="M169" s="67"/>
      <c r="N169" s="67"/>
      <c r="O169" s="67"/>
      <c r="P169" s="67"/>
    </row>
    <row r="170" spans="2:16" ht="15.75" x14ac:dyDescent="0.25">
      <c r="B170" s="82"/>
      <c r="C170" s="157"/>
      <c r="D170" s="158"/>
      <c r="E170" s="157"/>
      <c r="F170" s="157"/>
      <c r="G170" s="82"/>
      <c r="H170" s="96">
        <f>E170*F170</f>
        <v>0</v>
      </c>
      <c r="I170" s="95"/>
      <c r="J170" s="82"/>
      <c r="K170" s="95"/>
      <c r="L170" s="133"/>
      <c r="M170" s="67"/>
      <c r="N170" s="67"/>
      <c r="O170" s="67"/>
      <c r="P170" s="67"/>
    </row>
    <row r="171" spans="2:16" ht="15.75" x14ac:dyDescent="0.25">
      <c r="B171" s="82"/>
      <c r="C171" s="157"/>
      <c r="D171" s="158"/>
      <c r="E171" s="157"/>
      <c r="F171" s="157"/>
      <c r="G171" s="82"/>
      <c r="H171" s="96">
        <f>E171*F171</f>
        <v>0</v>
      </c>
      <c r="I171" s="95"/>
      <c r="J171" s="82"/>
      <c r="K171" s="95"/>
      <c r="L171" s="133"/>
      <c r="M171" s="67"/>
      <c r="N171" s="67"/>
      <c r="O171" s="67"/>
      <c r="P171" s="67"/>
    </row>
    <row r="172" spans="2:16" ht="15.75" x14ac:dyDescent="0.25">
      <c r="B172" s="82"/>
      <c r="C172" s="157"/>
      <c r="D172" s="158"/>
      <c r="E172" s="157"/>
      <c r="F172" s="157"/>
      <c r="G172" s="82"/>
      <c r="H172" s="96">
        <f>E172*F172</f>
        <v>0</v>
      </c>
      <c r="I172" s="95"/>
      <c r="J172" s="82"/>
      <c r="K172" s="95"/>
      <c r="L172" s="133" t="s">
        <v>238</v>
      </c>
      <c r="M172" s="67"/>
      <c r="N172" s="67"/>
      <c r="O172" s="67"/>
      <c r="P172" s="67"/>
    </row>
    <row r="173" spans="2:16" ht="15.75" x14ac:dyDescent="0.25">
      <c r="B173" s="82"/>
      <c r="C173" s="157"/>
      <c r="D173" s="158"/>
      <c r="E173" s="157"/>
      <c r="F173" s="157"/>
      <c r="G173" s="82"/>
      <c r="H173" s="182">
        <f>E173*F173</f>
        <v>0</v>
      </c>
      <c r="I173" s="95"/>
      <c r="J173" s="82"/>
      <c r="K173" s="95"/>
      <c r="L173" s="133" t="s">
        <v>241</v>
      </c>
      <c r="M173" s="67"/>
      <c r="N173" s="67"/>
      <c r="O173" s="67"/>
      <c r="P173" s="67"/>
    </row>
    <row r="174" spans="2:16" ht="15.75" x14ac:dyDescent="0.25">
      <c r="B174" s="82"/>
      <c r="C174" s="95"/>
      <c r="D174" s="95"/>
      <c r="E174" s="95"/>
      <c r="F174" s="95" t="s">
        <v>63</v>
      </c>
      <c r="G174" s="82"/>
      <c r="H174" s="97">
        <f>SUM(H169:H173)</f>
        <v>0</v>
      </c>
      <c r="I174" s="95"/>
      <c r="J174" s="82"/>
      <c r="K174" s="95"/>
      <c r="L174" s="133" t="s">
        <v>239</v>
      </c>
      <c r="M174" s="67"/>
      <c r="N174" s="67"/>
      <c r="O174" s="67"/>
      <c r="P174" s="67"/>
    </row>
    <row r="175" spans="2:16" ht="15.75" x14ac:dyDescent="0.25">
      <c r="B175" s="82"/>
      <c r="C175" s="95" t="s">
        <v>155</v>
      </c>
      <c r="D175" s="95"/>
      <c r="E175" s="95"/>
      <c r="F175" s="95"/>
      <c r="G175" s="98" t="s">
        <v>64</v>
      </c>
      <c r="H175" s="181">
        <v>30</v>
      </c>
      <c r="I175" s="95" t="s">
        <v>134</v>
      </c>
      <c r="J175" s="82"/>
      <c r="K175" s="95"/>
      <c r="L175" s="133" t="s">
        <v>240</v>
      </c>
      <c r="M175" s="67"/>
      <c r="N175" s="67"/>
      <c r="O175" s="67"/>
      <c r="P175" s="67"/>
    </row>
    <row r="176" spans="2:16" ht="15.75" x14ac:dyDescent="0.25">
      <c r="B176" s="82"/>
      <c r="C176" s="95"/>
      <c r="D176" s="95"/>
      <c r="E176" s="95"/>
      <c r="F176" s="95"/>
      <c r="G176" s="95"/>
      <c r="H176" s="96"/>
      <c r="I176" s="95"/>
      <c r="J176" s="82"/>
      <c r="K176" s="95"/>
      <c r="L176" s="67"/>
      <c r="M176" s="67"/>
      <c r="N176" s="67"/>
      <c r="O176" s="67"/>
      <c r="P176" s="67"/>
    </row>
    <row r="177" spans="2:43" ht="16.5" thickBot="1" x14ac:dyDescent="0.3">
      <c r="B177" s="82"/>
      <c r="C177" s="94" t="s">
        <v>136</v>
      </c>
      <c r="D177" s="95"/>
      <c r="E177" s="95"/>
      <c r="F177" s="95"/>
      <c r="G177" s="95"/>
      <c r="H177" s="302">
        <f>'Costs &amp; Benefits'!H177</f>
        <v>651</v>
      </c>
      <c r="I177" s="95"/>
      <c r="J177" s="82"/>
      <c r="K177" s="95"/>
      <c r="L177" s="67"/>
      <c r="M177" s="67"/>
      <c r="N177" s="67"/>
      <c r="O177" s="67"/>
      <c r="P177" s="67"/>
    </row>
    <row r="178" spans="2:43" ht="16.5" thickTop="1" x14ac:dyDescent="0.25">
      <c r="B178" s="82"/>
      <c r="C178" s="94"/>
      <c r="D178" s="95"/>
      <c r="E178" s="95"/>
      <c r="F178" s="95"/>
      <c r="G178" s="95"/>
      <c r="H178" s="95"/>
      <c r="I178" s="125"/>
      <c r="J178" s="95"/>
      <c r="K178" s="95"/>
      <c r="L178" s="61"/>
      <c r="M178" s="61"/>
      <c r="N178" s="61"/>
      <c r="O178" s="61"/>
      <c r="P178" s="61"/>
    </row>
    <row r="179" spans="2:43" ht="15.75" x14ac:dyDescent="0.25">
      <c r="B179" s="83"/>
      <c r="C179" s="112"/>
      <c r="D179" s="112"/>
      <c r="E179" s="112"/>
      <c r="F179" s="112"/>
      <c r="G179" s="112"/>
      <c r="H179" s="112"/>
      <c r="I179" s="112"/>
      <c r="J179" s="112"/>
      <c r="K179" s="112"/>
      <c r="L179" s="61"/>
      <c r="M179" s="61"/>
      <c r="N179" s="61"/>
      <c r="O179" s="61"/>
      <c r="P179" s="61"/>
    </row>
    <row r="180" spans="2:43" ht="20.25" x14ac:dyDescent="0.3">
      <c r="B180" s="83"/>
      <c r="C180" s="112"/>
      <c r="D180" s="112"/>
      <c r="E180" s="186"/>
      <c r="F180" s="124" t="s">
        <v>156</v>
      </c>
      <c r="G180" s="112"/>
      <c r="H180" s="112"/>
      <c r="I180" s="112"/>
      <c r="J180" s="112"/>
      <c r="K180" s="112"/>
      <c r="L180" s="292"/>
      <c r="M180" s="141"/>
      <c r="N180" s="136"/>
      <c r="O180" s="136"/>
      <c r="P180" s="136"/>
      <c r="Q180" s="142"/>
      <c r="R180" s="142"/>
      <c r="S180" s="142"/>
      <c r="T180" s="142"/>
      <c r="U180" s="142"/>
      <c r="V180" s="142"/>
      <c r="W180" s="142"/>
      <c r="X180" s="142"/>
      <c r="Y180" s="142"/>
      <c r="Z180" s="142"/>
      <c r="AA180" s="142"/>
      <c r="AB180" s="142"/>
      <c r="AC180" s="143"/>
      <c r="AD180" s="143"/>
      <c r="AE180" s="143"/>
      <c r="AF180" s="143"/>
      <c r="AG180" s="143"/>
      <c r="AH180" s="143"/>
      <c r="AI180" s="143"/>
      <c r="AJ180" s="143"/>
      <c r="AK180" s="143"/>
      <c r="AL180" s="143"/>
      <c r="AM180" s="143"/>
      <c r="AN180" s="143"/>
      <c r="AO180" s="143"/>
      <c r="AP180" s="144"/>
      <c r="AQ180" s="144"/>
    </row>
    <row r="181" spans="2:43" ht="15.75" x14ac:dyDescent="0.25">
      <c r="B181" s="83"/>
      <c r="C181" s="112"/>
      <c r="D181" s="112"/>
      <c r="E181" s="186"/>
      <c r="F181" s="112"/>
      <c r="G181" s="112"/>
      <c r="H181" s="112"/>
      <c r="I181" s="112"/>
      <c r="J181" s="112"/>
      <c r="K181" s="112"/>
      <c r="L181" s="344" t="s">
        <v>203</v>
      </c>
      <c r="M181" s="341"/>
      <c r="N181" s="136"/>
      <c r="O181" s="136"/>
      <c r="P181" s="136"/>
      <c r="Q181" s="142"/>
      <c r="R181" s="142"/>
      <c r="S181" s="142"/>
      <c r="T181" s="142"/>
      <c r="U181" s="142"/>
      <c r="V181" s="142"/>
      <c r="W181" s="142"/>
      <c r="X181" s="142"/>
      <c r="Y181" s="142"/>
      <c r="Z181" s="142"/>
      <c r="AA181" s="142"/>
      <c r="AB181" s="142"/>
      <c r="AC181" s="143"/>
      <c r="AD181" s="143"/>
      <c r="AE181" s="143"/>
      <c r="AF181" s="143"/>
      <c r="AG181" s="143"/>
      <c r="AH181" s="143"/>
      <c r="AI181" s="143"/>
      <c r="AJ181" s="143"/>
      <c r="AK181" s="143"/>
      <c r="AL181" s="143"/>
      <c r="AM181" s="143"/>
      <c r="AN181" s="143"/>
      <c r="AO181" s="143"/>
      <c r="AP181" s="144"/>
      <c r="AQ181" s="144"/>
    </row>
    <row r="182" spans="2:43" ht="15.75" x14ac:dyDescent="0.25">
      <c r="B182" s="82"/>
      <c r="C182" s="94"/>
      <c r="D182" s="94"/>
      <c r="E182" s="94"/>
      <c r="F182" s="94"/>
      <c r="G182" s="94"/>
      <c r="H182" s="94"/>
      <c r="I182" s="94"/>
      <c r="J182" s="94"/>
      <c r="K182" s="94"/>
      <c r="L182" s="342" t="s">
        <v>66</v>
      </c>
      <c r="M182" s="343"/>
      <c r="N182" s="223" t="s">
        <v>67</v>
      </c>
      <c r="O182" s="137"/>
      <c r="P182" s="137"/>
      <c r="Q182" s="146"/>
      <c r="R182" s="146"/>
      <c r="S182" s="146"/>
      <c r="T182" s="146"/>
      <c r="U182" s="146"/>
      <c r="V182" s="142"/>
      <c r="W182" s="142"/>
      <c r="X182" s="142"/>
      <c r="Y182" s="142"/>
      <c r="Z182" s="142"/>
      <c r="AA182" s="142"/>
      <c r="AB182" s="142"/>
      <c r="AC182" s="142"/>
      <c r="AD182" s="142"/>
      <c r="AE182" s="142"/>
      <c r="AF182" s="142"/>
      <c r="AG182" s="142"/>
      <c r="AH182" s="142"/>
      <c r="AI182" s="142"/>
      <c r="AJ182" s="142"/>
      <c r="AK182" s="142"/>
      <c r="AL182" s="142"/>
      <c r="AM182" s="142"/>
      <c r="AN182" s="142"/>
      <c r="AO182" s="143"/>
      <c r="AP182" s="144"/>
      <c r="AQ182" s="144"/>
    </row>
    <row r="183" spans="2:43" ht="15.75" x14ac:dyDescent="0.25">
      <c r="B183" s="82"/>
      <c r="C183" s="95"/>
      <c r="D183" s="82"/>
      <c r="E183" s="94" t="s">
        <v>68</v>
      </c>
      <c r="F183" s="95"/>
      <c r="G183" s="94" t="s">
        <v>69</v>
      </c>
      <c r="H183" s="98"/>
      <c r="I183" s="5" t="s">
        <v>160</v>
      </c>
      <c r="J183" s="111"/>
      <c r="K183" s="95"/>
      <c r="L183" s="137" t="s">
        <v>70</v>
      </c>
      <c r="M183" s="147" t="s">
        <v>71</v>
      </c>
      <c r="N183" s="137" t="s">
        <v>72</v>
      </c>
      <c r="O183" s="137"/>
      <c r="P183" s="137"/>
      <c r="Q183" s="142"/>
      <c r="R183" s="142"/>
      <c r="S183" s="142"/>
      <c r="T183" s="142"/>
      <c r="U183" s="142"/>
      <c r="V183" s="142"/>
      <c r="W183" s="142"/>
      <c r="X183" s="142"/>
      <c r="Y183" s="142"/>
      <c r="Z183" s="142"/>
      <c r="AA183" s="142"/>
      <c r="AB183" s="142"/>
      <c r="AC183" s="142"/>
      <c r="AD183" s="142"/>
      <c r="AE183" s="142"/>
      <c r="AF183" s="142"/>
      <c r="AG183" s="142"/>
      <c r="AH183" s="142"/>
      <c r="AI183" s="142"/>
      <c r="AJ183" s="142"/>
      <c r="AK183" s="142"/>
      <c r="AL183" s="142"/>
      <c r="AM183" s="142"/>
      <c r="AN183" s="142"/>
      <c r="AO183" s="143"/>
      <c r="AP183" s="144"/>
      <c r="AQ183" s="144"/>
    </row>
    <row r="184" spans="2:43" ht="15.75" x14ac:dyDescent="0.25">
      <c r="B184" s="82"/>
      <c r="C184" s="95" t="s">
        <v>76</v>
      </c>
      <c r="D184" s="82"/>
      <c r="E184" s="120">
        <f>'Costs &amp; Benefits'!E184</f>
        <v>7000</v>
      </c>
      <c r="F184" s="95"/>
      <c r="G184" s="291">
        <f>'Costs &amp; Benefits'!G184+3000</f>
        <v>15000</v>
      </c>
      <c r="H184" s="95"/>
      <c r="I184" s="194">
        <f>(G184-E184)/E184</f>
        <v>1.1428571428571428</v>
      </c>
      <c r="J184" s="193"/>
      <c r="K184" s="95"/>
      <c r="L184" s="137" t="s">
        <v>73</v>
      </c>
      <c r="M184" s="147" t="s">
        <v>74</v>
      </c>
      <c r="N184" s="137" t="s">
        <v>75</v>
      </c>
      <c r="O184" s="137"/>
      <c r="P184" s="137"/>
      <c r="Q184" s="142"/>
      <c r="R184" s="142"/>
      <c r="S184" s="142"/>
      <c r="T184" s="142"/>
      <c r="U184" s="142"/>
      <c r="V184" s="142"/>
      <c r="W184" s="142"/>
      <c r="X184" s="142"/>
      <c r="Y184" s="142"/>
      <c r="Z184" s="142"/>
      <c r="AA184" s="142"/>
      <c r="AB184" s="142"/>
      <c r="AC184" s="142"/>
      <c r="AD184" s="142"/>
      <c r="AE184" s="142"/>
      <c r="AF184" s="142"/>
      <c r="AG184" s="142"/>
      <c r="AH184" s="142"/>
      <c r="AI184" s="142"/>
      <c r="AJ184" s="142"/>
      <c r="AK184" s="142"/>
      <c r="AL184" s="142"/>
      <c r="AM184" s="142"/>
      <c r="AN184" s="142"/>
      <c r="AO184" s="143"/>
      <c r="AP184" s="144"/>
      <c r="AQ184" s="144"/>
    </row>
    <row r="185" spans="2:43" ht="15.75" x14ac:dyDescent="0.25">
      <c r="B185" s="82"/>
      <c r="C185" s="95"/>
      <c r="D185" s="82"/>
      <c r="E185" s="95"/>
      <c r="F185" s="95"/>
      <c r="G185" s="277"/>
      <c r="H185" s="95"/>
      <c r="I185" s="1"/>
      <c r="J185" s="1"/>
      <c r="K185" s="95"/>
      <c r="L185" s="137" t="s">
        <v>77</v>
      </c>
      <c r="M185" s="147" t="s">
        <v>78</v>
      </c>
      <c r="N185" s="137" t="s">
        <v>79</v>
      </c>
      <c r="O185" s="137"/>
      <c r="P185" s="137"/>
      <c r="Q185" s="142"/>
      <c r="R185" s="142"/>
      <c r="S185" s="142"/>
      <c r="T185" s="142"/>
      <c r="U185" s="142"/>
      <c r="V185" s="142"/>
      <c r="W185" s="142"/>
      <c r="X185" s="142"/>
      <c r="Y185" s="142"/>
      <c r="Z185" s="142"/>
      <c r="AA185" s="142"/>
      <c r="AB185" s="142"/>
      <c r="AC185" s="142"/>
      <c r="AD185" s="142"/>
      <c r="AE185" s="142"/>
      <c r="AF185" s="142"/>
      <c r="AG185" s="142"/>
      <c r="AH185" s="142"/>
      <c r="AI185" s="142"/>
      <c r="AJ185" s="142"/>
      <c r="AK185" s="142"/>
      <c r="AL185" s="142"/>
      <c r="AM185" s="142"/>
      <c r="AN185" s="142"/>
      <c r="AO185" s="143"/>
      <c r="AP185" s="144"/>
      <c r="AQ185" s="144"/>
    </row>
    <row r="186" spans="2:43" ht="15.75" x14ac:dyDescent="0.25">
      <c r="B186" s="82"/>
      <c r="C186" s="95" t="s">
        <v>80</v>
      </c>
      <c r="D186" s="82"/>
      <c r="E186" s="115">
        <f>E184*78%</f>
        <v>5460</v>
      </c>
      <c r="F186" s="95"/>
      <c r="G186" s="115">
        <f>G184*80%</f>
        <v>12000</v>
      </c>
      <c r="H186" s="95"/>
      <c r="I186" s="1"/>
      <c r="J186" s="1"/>
      <c r="K186" s="95"/>
      <c r="L186" s="61"/>
      <c r="M186" s="137"/>
      <c r="N186" s="137"/>
      <c r="O186" s="137"/>
      <c r="P186" s="137"/>
      <c r="Q186" s="142"/>
      <c r="R186" s="142"/>
      <c r="S186" s="142"/>
      <c r="T186" s="142"/>
      <c r="U186" s="142"/>
      <c r="V186" s="142"/>
      <c r="W186" s="142"/>
      <c r="X186" s="142"/>
      <c r="Y186" s="142"/>
      <c r="Z186" s="142"/>
      <c r="AA186" s="142"/>
      <c r="AB186" s="142"/>
      <c r="AC186" s="142"/>
      <c r="AD186" s="142"/>
      <c r="AE186" s="142"/>
      <c r="AF186" s="142"/>
      <c r="AG186" s="142"/>
      <c r="AH186" s="142"/>
      <c r="AI186" s="142"/>
      <c r="AJ186" s="142"/>
      <c r="AK186" s="142"/>
      <c r="AL186" s="142"/>
      <c r="AM186" s="142"/>
      <c r="AN186" s="142"/>
      <c r="AO186" s="143"/>
      <c r="AP186" s="144"/>
      <c r="AQ186" s="144"/>
    </row>
    <row r="187" spans="2:43" ht="15.75" x14ac:dyDescent="0.25">
      <c r="B187" s="82"/>
      <c r="C187" s="95"/>
      <c r="D187" s="82"/>
      <c r="E187" s="95"/>
      <c r="F187" s="95"/>
      <c r="G187" s="95"/>
      <c r="H187" s="95"/>
      <c r="I187" s="194"/>
      <c r="J187" s="193"/>
      <c r="K187" s="95"/>
      <c r="L187" s="137" t="s">
        <v>170</v>
      </c>
      <c r="M187" s="137"/>
      <c r="N187" s="137"/>
      <c r="O187" s="137"/>
      <c r="P187" s="137"/>
      <c r="Q187" s="142"/>
      <c r="R187" s="142"/>
      <c r="S187" s="142"/>
      <c r="T187" s="142"/>
      <c r="U187" s="142"/>
      <c r="V187" s="142"/>
      <c r="W187" s="142"/>
      <c r="X187" s="142"/>
      <c r="Y187" s="142"/>
      <c r="Z187" s="142"/>
      <c r="AA187" s="142"/>
      <c r="AB187" s="142"/>
      <c r="AC187" s="142"/>
      <c r="AD187" s="142"/>
      <c r="AE187" s="142"/>
      <c r="AF187" s="142"/>
      <c r="AG187" s="142"/>
      <c r="AH187" s="142"/>
      <c r="AI187" s="142"/>
      <c r="AJ187" s="142"/>
      <c r="AK187" s="142"/>
      <c r="AL187" s="142"/>
      <c r="AM187" s="142"/>
      <c r="AN187" s="142"/>
      <c r="AO187" s="143"/>
      <c r="AP187" s="144"/>
      <c r="AQ187" s="144"/>
    </row>
    <row r="188" spans="2:43" ht="15.75" x14ac:dyDescent="0.25">
      <c r="B188" s="82"/>
      <c r="C188" s="95" t="s">
        <v>81</v>
      </c>
      <c r="D188" s="82"/>
      <c r="E188" s="101">
        <f>E186/13.8</f>
        <v>395.65217391304344</v>
      </c>
      <c r="F188" s="95"/>
      <c r="G188" s="101">
        <f>G186/13.2</f>
        <v>909.09090909090912</v>
      </c>
      <c r="H188" s="95"/>
      <c r="I188" s="194">
        <f>(G188-E188)/E188</f>
        <v>1.2977022977022981</v>
      </c>
      <c r="J188" s="95"/>
      <c r="K188" s="95"/>
      <c r="L188" s="137"/>
      <c r="M188" s="137" t="s">
        <v>171</v>
      </c>
      <c r="N188" s="137"/>
      <c r="O188" s="137"/>
      <c r="P188" s="137"/>
      <c r="Q188" s="142"/>
      <c r="R188" s="142"/>
      <c r="S188" s="142"/>
      <c r="T188" s="142"/>
      <c r="U188" s="142"/>
      <c r="V188" s="142"/>
      <c r="W188" s="142"/>
      <c r="X188" s="142"/>
      <c r="Y188" s="142"/>
      <c r="Z188" s="142"/>
      <c r="AA188" s="142"/>
      <c r="AB188" s="142"/>
      <c r="AC188" s="142"/>
      <c r="AD188" s="142"/>
      <c r="AE188" s="142"/>
      <c r="AF188" s="142"/>
      <c r="AG188" s="142"/>
      <c r="AH188" s="142"/>
      <c r="AI188" s="142"/>
      <c r="AJ188" s="142"/>
      <c r="AK188" s="142"/>
      <c r="AL188" s="142"/>
      <c r="AM188" s="142"/>
      <c r="AN188" s="142"/>
      <c r="AO188" s="143"/>
      <c r="AP188" s="144"/>
      <c r="AQ188" s="144"/>
    </row>
    <row r="189" spans="2:43" ht="15.75" x14ac:dyDescent="0.25">
      <c r="B189" s="82"/>
      <c r="C189" s="95" t="s">
        <v>82</v>
      </c>
      <c r="D189" s="82"/>
      <c r="E189" s="101"/>
      <c r="F189" s="95"/>
      <c r="G189" s="101">
        <f>G188-E188</f>
        <v>513.43873517786574</v>
      </c>
      <c r="H189" s="95"/>
      <c r="I189" s="95"/>
      <c r="J189" s="95"/>
      <c r="K189" s="95"/>
      <c r="L189" s="61"/>
      <c r="M189" s="61"/>
      <c r="N189" s="137"/>
      <c r="O189" s="137"/>
      <c r="P189" s="137"/>
      <c r="Q189" s="142"/>
      <c r="R189" s="142"/>
      <c r="S189" s="142"/>
      <c r="T189" s="142"/>
      <c r="U189" s="142"/>
      <c r="V189" s="142"/>
      <c r="W189" s="142"/>
      <c r="X189" s="142"/>
      <c r="Y189" s="142"/>
      <c r="Z189" s="142"/>
      <c r="AA189" s="142"/>
      <c r="AB189" s="142"/>
      <c r="AC189" s="142"/>
      <c r="AD189" s="142"/>
      <c r="AE189" s="142"/>
      <c r="AF189" s="142"/>
      <c r="AG189" s="142"/>
      <c r="AH189" s="142"/>
      <c r="AI189" s="142"/>
      <c r="AJ189" s="142"/>
      <c r="AK189" s="142"/>
      <c r="AL189" s="142"/>
      <c r="AM189" s="142"/>
      <c r="AN189" s="142"/>
      <c r="AO189" s="143"/>
      <c r="AP189" s="144"/>
      <c r="AQ189" s="144"/>
    </row>
    <row r="190" spans="2:43" ht="15.75" x14ac:dyDescent="0.25">
      <c r="B190" s="82"/>
      <c r="C190" s="95"/>
      <c r="D190" s="82"/>
      <c r="E190" s="95"/>
      <c r="F190" s="95"/>
      <c r="G190" s="95"/>
      <c r="H190" s="95"/>
      <c r="I190" s="95"/>
      <c r="J190" s="95"/>
      <c r="K190" s="95"/>
      <c r="L190" s="235" t="s">
        <v>200</v>
      </c>
      <c r="M190" s="137"/>
      <c r="N190" s="137"/>
      <c r="O190" s="137"/>
      <c r="P190" s="137"/>
      <c r="Q190" s="142"/>
      <c r="R190" s="142"/>
      <c r="S190" s="142"/>
      <c r="T190" s="142"/>
      <c r="U190" s="142"/>
      <c r="V190" s="142"/>
      <c r="W190" s="142"/>
      <c r="X190" s="142"/>
      <c r="Y190" s="142"/>
      <c r="Z190" s="142"/>
      <c r="AA190" s="142"/>
      <c r="AB190" s="142"/>
      <c r="AC190" s="142"/>
      <c r="AD190" s="142"/>
      <c r="AE190" s="142"/>
      <c r="AF190" s="142"/>
      <c r="AG190" s="142"/>
      <c r="AH190" s="142"/>
      <c r="AI190" s="142"/>
      <c r="AJ190" s="142"/>
      <c r="AK190" s="142"/>
      <c r="AL190" s="142"/>
      <c r="AM190" s="142"/>
      <c r="AN190" s="142"/>
      <c r="AO190" s="143"/>
      <c r="AP190" s="144"/>
      <c r="AQ190" s="144"/>
    </row>
    <row r="191" spans="2:43" ht="15.75" x14ac:dyDescent="0.25">
      <c r="B191" s="82"/>
      <c r="C191" s="95" t="s">
        <v>83</v>
      </c>
      <c r="D191" s="82"/>
      <c r="E191" s="102"/>
      <c r="F191" s="95"/>
      <c r="G191" s="119">
        <f>'Costs &amp; Benefits'!G191</f>
        <v>5.75</v>
      </c>
      <c r="H191" s="95"/>
      <c r="I191" s="95"/>
      <c r="J191" s="95"/>
      <c r="K191" s="95"/>
      <c r="L191" s="137" t="s">
        <v>201</v>
      </c>
      <c r="M191" s="137"/>
      <c r="N191" s="137"/>
      <c r="O191" s="137"/>
      <c r="P191" s="137"/>
      <c r="Q191" s="142"/>
      <c r="R191" s="142"/>
      <c r="S191" s="142"/>
      <c r="T191" s="142"/>
      <c r="U191" s="142"/>
      <c r="V191" s="142"/>
      <c r="W191" s="142"/>
      <c r="X191" s="142"/>
      <c r="Y191" s="142"/>
      <c r="Z191" s="142"/>
      <c r="AA191" s="142"/>
      <c r="AB191" s="142"/>
      <c r="AC191" s="142"/>
      <c r="AD191" s="142"/>
      <c r="AE191" s="142"/>
      <c r="AF191" s="142"/>
      <c r="AG191" s="142"/>
      <c r="AH191" s="142"/>
      <c r="AI191" s="142"/>
      <c r="AJ191" s="142"/>
      <c r="AK191" s="142"/>
      <c r="AL191" s="142"/>
      <c r="AM191" s="142"/>
      <c r="AN191" s="142"/>
      <c r="AO191" s="143"/>
      <c r="AP191" s="144"/>
      <c r="AQ191" s="144"/>
    </row>
    <row r="192" spans="2:43" ht="15.75" x14ac:dyDescent="0.25">
      <c r="B192" s="82"/>
      <c r="C192" s="95"/>
      <c r="D192" s="82"/>
      <c r="E192" s="95"/>
      <c r="F192" s="95"/>
      <c r="G192" s="95"/>
      <c r="H192" s="95"/>
      <c r="I192" s="95"/>
      <c r="J192" s="95"/>
      <c r="K192" s="95"/>
      <c r="L192" s="137"/>
      <c r="M192" s="137"/>
      <c r="N192" s="137"/>
      <c r="O192" s="137"/>
      <c r="P192" s="137"/>
      <c r="Q192" s="142"/>
      <c r="R192" s="142"/>
      <c r="S192" s="142"/>
      <c r="T192" s="142"/>
      <c r="U192" s="142"/>
      <c r="V192" s="142"/>
      <c r="W192" s="142"/>
      <c r="X192" s="142"/>
      <c r="Y192" s="142"/>
      <c r="Z192" s="142"/>
      <c r="AA192" s="142"/>
      <c r="AB192" s="142"/>
      <c r="AC192" s="142"/>
      <c r="AD192" s="142"/>
      <c r="AE192" s="142"/>
      <c r="AF192" s="142"/>
      <c r="AG192" s="142"/>
      <c r="AH192" s="142"/>
      <c r="AI192" s="142"/>
      <c r="AJ192" s="142"/>
      <c r="AK192" s="142"/>
      <c r="AL192" s="142"/>
      <c r="AM192" s="142"/>
      <c r="AN192" s="142"/>
      <c r="AO192" s="143"/>
      <c r="AP192" s="144"/>
      <c r="AQ192" s="144"/>
    </row>
    <row r="193" spans="2:43" ht="15.75" x14ac:dyDescent="0.25">
      <c r="B193" s="82"/>
      <c r="C193" s="95" t="s">
        <v>84</v>
      </c>
      <c r="D193" s="82"/>
      <c r="E193" s="103"/>
      <c r="F193" s="103"/>
      <c r="G193" s="42">
        <f>G189*G191</f>
        <v>2952.2727272727279</v>
      </c>
      <c r="H193" s="95"/>
      <c r="I193" s="95"/>
      <c r="J193" s="95"/>
      <c r="K193" s="95"/>
      <c r="L193" s="136" t="s">
        <v>202</v>
      </c>
      <c r="M193" s="137"/>
      <c r="N193" s="137"/>
      <c r="O193" s="137"/>
      <c r="P193" s="137"/>
      <c r="Q193" s="142"/>
      <c r="R193" s="142"/>
      <c r="S193" s="142"/>
      <c r="T193" s="142"/>
      <c r="U193" s="142"/>
      <c r="V193" s="142"/>
      <c r="W193" s="142"/>
      <c r="X193" s="142"/>
      <c r="Y193" s="142"/>
      <c r="Z193" s="142"/>
      <c r="AA193" s="142"/>
      <c r="AB193" s="142"/>
      <c r="AC193" s="142"/>
      <c r="AD193" s="142"/>
      <c r="AE193" s="142"/>
      <c r="AF193" s="142"/>
      <c r="AG193" s="142"/>
      <c r="AH193" s="142"/>
      <c r="AI193" s="142"/>
      <c r="AJ193" s="142"/>
      <c r="AK193" s="142"/>
      <c r="AL193" s="142"/>
      <c r="AM193" s="142"/>
      <c r="AN193" s="142"/>
      <c r="AO193" s="143"/>
      <c r="AP193" s="144"/>
      <c r="AQ193" s="144"/>
    </row>
    <row r="194" spans="2:43" ht="15.75" x14ac:dyDescent="0.25">
      <c r="B194" s="82"/>
      <c r="C194" s="95"/>
      <c r="D194" s="82"/>
      <c r="E194" s="95"/>
      <c r="F194" s="95"/>
      <c r="G194" s="95"/>
      <c r="H194" s="95"/>
      <c r="I194" s="95"/>
      <c r="J194" s="95"/>
      <c r="K194" s="95"/>
      <c r="L194" s="147" t="s">
        <v>85</v>
      </c>
      <c r="M194" s="137" t="s">
        <v>152</v>
      </c>
      <c r="N194" s="137"/>
      <c r="O194" s="137"/>
      <c r="P194" s="137"/>
      <c r="Q194" s="142"/>
      <c r="R194" s="142"/>
      <c r="S194" s="142"/>
      <c r="T194" s="142"/>
      <c r="U194" s="142"/>
      <c r="V194" s="142"/>
      <c r="W194" s="142"/>
      <c r="X194" s="142"/>
      <c r="Y194" s="142"/>
      <c r="Z194" s="142"/>
      <c r="AA194" s="142"/>
      <c r="AB194" s="142"/>
      <c r="AC194" s="142"/>
      <c r="AD194" s="142"/>
      <c r="AE194" s="142"/>
      <c r="AF194" s="142"/>
      <c r="AG194" s="142"/>
      <c r="AH194" s="142"/>
      <c r="AI194" s="142"/>
      <c r="AJ194" s="142"/>
      <c r="AK194" s="142"/>
      <c r="AL194" s="142"/>
      <c r="AM194" s="142"/>
      <c r="AN194" s="142"/>
      <c r="AO194" s="143"/>
      <c r="AP194" s="144"/>
      <c r="AQ194" s="144"/>
    </row>
    <row r="195" spans="2:43" ht="15.75" x14ac:dyDescent="0.25">
      <c r="B195" s="82"/>
      <c r="C195" s="95" t="s">
        <v>141</v>
      </c>
      <c r="D195" s="82"/>
      <c r="E195" s="118">
        <f>'Costs &amp; Benefits'!E195</f>
        <v>0.4</v>
      </c>
      <c r="F195" s="95"/>
      <c r="G195" s="42">
        <f>(G193-E193)*E195</f>
        <v>1180.9090909090912</v>
      </c>
      <c r="H195" s="95"/>
      <c r="I195" s="95"/>
      <c r="J195" s="95"/>
      <c r="K195" s="95"/>
      <c r="L195" s="147" t="s">
        <v>86</v>
      </c>
      <c r="M195" s="137" t="s">
        <v>153</v>
      </c>
      <c r="N195" s="137"/>
      <c r="O195" s="137"/>
      <c r="P195" s="137"/>
      <c r="Q195" s="142"/>
      <c r="R195" s="142"/>
      <c r="S195" s="142"/>
      <c r="T195" s="142"/>
      <c r="U195" s="142"/>
      <c r="V195" s="142"/>
      <c r="W195" s="142"/>
      <c r="X195" s="142"/>
      <c r="Y195" s="142"/>
      <c r="Z195" s="142"/>
      <c r="AA195" s="142"/>
      <c r="AB195" s="142"/>
      <c r="AC195" s="142"/>
      <c r="AD195" s="142"/>
      <c r="AE195" s="142"/>
      <c r="AF195" s="142"/>
      <c r="AG195" s="142"/>
      <c r="AH195" s="142"/>
      <c r="AI195" s="142"/>
      <c r="AJ195" s="142"/>
      <c r="AK195" s="142"/>
      <c r="AL195" s="142"/>
      <c r="AM195" s="142"/>
      <c r="AN195" s="142"/>
      <c r="AO195" s="143"/>
      <c r="AP195" s="144"/>
      <c r="AQ195" s="144"/>
    </row>
    <row r="196" spans="2:43" ht="15.75" x14ac:dyDescent="0.25">
      <c r="B196" s="82"/>
      <c r="C196" s="95" t="s">
        <v>87</v>
      </c>
      <c r="D196" s="82"/>
      <c r="E196" s="95"/>
      <c r="F196" s="95"/>
      <c r="G196" s="103"/>
      <c r="H196" s="95"/>
      <c r="I196" s="95"/>
      <c r="J196" s="95"/>
      <c r="K196" s="95"/>
      <c r="L196" s="137"/>
      <c r="M196" s="137"/>
      <c r="N196" s="137"/>
      <c r="O196" s="137"/>
      <c r="P196" s="137"/>
      <c r="Q196" s="142"/>
      <c r="R196" s="142"/>
      <c r="S196" s="142"/>
      <c r="T196" s="142"/>
      <c r="U196" s="142"/>
      <c r="V196" s="142"/>
      <c r="W196" s="142"/>
      <c r="X196" s="142"/>
      <c r="Y196" s="142"/>
      <c r="Z196" s="142"/>
      <c r="AA196" s="142"/>
      <c r="AB196" s="142"/>
      <c r="AC196" s="142"/>
      <c r="AD196" s="142"/>
      <c r="AE196" s="142"/>
      <c r="AF196" s="142"/>
      <c r="AG196" s="142"/>
      <c r="AH196" s="142"/>
      <c r="AI196" s="142"/>
      <c r="AJ196" s="142"/>
      <c r="AK196" s="142"/>
      <c r="AL196" s="142"/>
      <c r="AM196" s="142"/>
      <c r="AN196" s="142"/>
      <c r="AO196" s="143"/>
      <c r="AP196" s="144"/>
      <c r="AQ196" s="144"/>
    </row>
    <row r="197" spans="2:43" ht="15.75" x14ac:dyDescent="0.25">
      <c r="B197" s="82"/>
      <c r="C197" s="95"/>
      <c r="D197" s="82"/>
      <c r="E197" s="95"/>
      <c r="F197" s="95"/>
      <c r="G197" s="103"/>
      <c r="H197" s="95"/>
      <c r="I197" s="95"/>
      <c r="J197" s="95"/>
      <c r="K197" s="95"/>
      <c r="L197" s="141"/>
      <c r="M197" s="141"/>
      <c r="N197" s="141"/>
      <c r="O197" s="141"/>
      <c r="P197" s="141"/>
      <c r="Q197" s="142"/>
      <c r="R197" s="142"/>
      <c r="S197" s="142"/>
      <c r="T197" s="142"/>
      <c r="U197" s="142"/>
      <c r="V197" s="142"/>
      <c r="W197" s="142"/>
      <c r="X197" s="142"/>
      <c r="Y197" s="142"/>
      <c r="Z197" s="142"/>
      <c r="AA197" s="142"/>
      <c r="AB197" s="142"/>
      <c r="AC197" s="142"/>
      <c r="AD197" s="142"/>
      <c r="AE197" s="142"/>
      <c r="AF197" s="142"/>
      <c r="AG197" s="142"/>
      <c r="AH197" s="142"/>
      <c r="AI197" s="142"/>
      <c r="AJ197" s="142"/>
      <c r="AK197" s="142"/>
      <c r="AL197" s="142"/>
      <c r="AM197" s="142"/>
      <c r="AN197" s="142"/>
      <c r="AO197" s="143"/>
      <c r="AP197" s="144"/>
      <c r="AQ197" s="144"/>
    </row>
    <row r="198" spans="2:43" ht="16.5" thickBot="1" x14ac:dyDescent="0.3">
      <c r="B198" s="82"/>
      <c r="C198" s="95" t="s">
        <v>88</v>
      </c>
      <c r="D198" s="82"/>
      <c r="E198" s="103"/>
      <c r="F198" s="103"/>
      <c r="G198" s="104">
        <f>G193-G195</f>
        <v>1771.3636363636367</v>
      </c>
      <c r="H198" s="95"/>
      <c r="I198" s="95"/>
      <c r="J198" s="95"/>
      <c r="K198" s="95"/>
      <c r="L198" s="141"/>
      <c r="M198" s="141"/>
      <c r="N198" s="141"/>
      <c r="O198" s="141"/>
      <c r="P198" s="141"/>
      <c r="Q198" s="142"/>
      <c r="R198" s="142"/>
      <c r="S198" s="142"/>
      <c r="T198" s="142"/>
      <c r="U198" s="142"/>
      <c r="V198" s="142"/>
      <c r="W198" s="142"/>
      <c r="X198" s="142"/>
      <c r="Y198" s="142"/>
      <c r="Z198" s="142"/>
      <c r="AA198" s="142"/>
      <c r="AB198" s="142"/>
      <c r="AC198" s="142"/>
      <c r="AD198" s="142"/>
      <c r="AE198" s="142"/>
      <c r="AF198" s="142"/>
      <c r="AG198" s="142"/>
      <c r="AH198" s="142"/>
      <c r="AI198" s="142"/>
      <c r="AJ198" s="142"/>
      <c r="AK198" s="142"/>
      <c r="AL198" s="142"/>
      <c r="AM198" s="142"/>
      <c r="AN198" s="142"/>
      <c r="AO198" s="143"/>
      <c r="AP198" s="144"/>
      <c r="AQ198" s="144"/>
    </row>
    <row r="199" spans="2:43" ht="6.75" customHeight="1" thickTop="1" x14ac:dyDescent="0.25">
      <c r="B199" s="82"/>
      <c r="C199" s="95"/>
      <c r="D199" s="82"/>
      <c r="E199" s="95"/>
      <c r="F199" s="95"/>
      <c r="G199" s="103"/>
      <c r="H199" s="95"/>
      <c r="I199" s="95"/>
      <c r="J199" s="95"/>
      <c r="K199" s="95"/>
      <c r="L199" s="141"/>
      <c r="M199" s="141"/>
      <c r="N199" s="141"/>
      <c r="O199" s="141"/>
      <c r="P199" s="141"/>
      <c r="Q199" s="142"/>
      <c r="R199" s="142"/>
      <c r="S199" s="142"/>
      <c r="T199" s="142"/>
      <c r="U199" s="142"/>
      <c r="V199" s="142"/>
      <c r="W199" s="142"/>
      <c r="X199" s="142"/>
      <c r="Y199" s="142"/>
      <c r="Z199" s="142"/>
      <c r="AA199" s="142"/>
      <c r="AB199" s="142"/>
      <c r="AC199" s="142"/>
      <c r="AD199" s="142"/>
      <c r="AE199" s="142"/>
      <c r="AF199" s="142"/>
      <c r="AG199" s="142"/>
      <c r="AH199" s="142"/>
      <c r="AI199" s="142"/>
      <c r="AJ199" s="142"/>
      <c r="AK199" s="142"/>
      <c r="AL199" s="142"/>
      <c r="AM199" s="142"/>
      <c r="AN199" s="142"/>
      <c r="AO199" s="143"/>
      <c r="AP199" s="144"/>
      <c r="AQ199" s="144"/>
    </row>
    <row r="200" spans="2:43" ht="15.75" x14ac:dyDescent="0.25">
      <c r="B200" s="82"/>
      <c r="C200" s="94" t="s">
        <v>89</v>
      </c>
      <c r="D200" s="82"/>
      <c r="E200" s="95"/>
      <c r="F200" s="95"/>
      <c r="G200" s="103"/>
      <c r="H200" s="95"/>
      <c r="I200" s="95"/>
      <c r="J200" s="95"/>
      <c r="K200" s="95"/>
      <c r="L200" s="141"/>
      <c r="M200" s="141"/>
      <c r="N200" s="141"/>
      <c r="O200" s="141"/>
      <c r="P200" s="141"/>
      <c r="Q200" s="142"/>
      <c r="R200" s="142"/>
      <c r="S200" s="142"/>
      <c r="T200" s="142"/>
      <c r="U200" s="142"/>
      <c r="V200" s="142"/>
      <c r="W200" s="142"/>
      <c r="X200" s="142"/>
      <c r="Y200" s="142"/>
      <c r="Z200" s="142"/>
      <c r="AA200" s="142"/>
      <c r="AB200" s="142"/>
      <c r="AC200" s="142"/>
      <c r="AD200" s="142"/>
      <c r="AE200" s="142"/>
      <c r="AF200" s="142"/>
      <c r="AG200" s="142"/>
      <c r="AH200" s="142"/>
      <c r="AI200" s="142"/>
      <c r="AJ200" s="142"/>
      <c r="AK200" s="142"/>
      <c r="AL200" s="142"/>
      <c r="AM200" s="142"/>
      <c r="AN200" s="142"/>
      <c r="AO200" s="143"/>
      <c r="AP200" s="144"/>
      <c r="AQ200" s="144"/>
    </row>
    <row r="201" spans="2:43" ht="15.75" x14ac:dyDescent="0.25">
      <c r="B201" s="82"/>
      <c r="C201" s="95" t="s">
        <v>90</v>
      </c>
      <c r="D201" s="82"/>
      <c r="E201" s="95"/>
      <c r="F201" s="95"/>
      <c r="G201" s="42">
        <f>J161</f>
        <v>1086.75</v>
      </c>
      <c r="H201" s="95"/>
      <c r="I201" s="95"/>
      <c r="J201" s="95"/>
      <c r="K201" s="95"/>
      <c r="L201" s="141"/>
      <c r="M201" s="141"/>
      <c r="N201" s="141"/>
      <c r="O201" s="141"/>
      <c r="P201" s="141"/>
      <c r="Q201" s="142"/>
      <c r="R201" s="142"/>
      <c r="S201" s="142"/>
      <c r="T201" s="142"/>
      <c r="U201" s="142"/>
      <c r="V201" s="142"/>
      <c r="W201" s="142"/>
      <c r="X201" s="142"/>
      <c r="Y201" s="142"/>
      <c r="Z201" s="142"/>
      <c r="AA201" s="142"/>
      <c r="AB201" s="142"/>
      <c r="AC201" s="142"/>
      <c r="AD201" s="142"/>
      <c r="AE201" s="142"/>
      <c r="AF201" s="142"/>
      <c r="AG201" s="142"/>
      <c r="AH201" s="142"/>
      <c r="AI201" s="142"/>
      <c r="AJ201" s="142"/>
      <c r="AK201" s="142"/>
      <c r="AL201" s="142"/>
      <c r="AM201" s="142"/>
      <c r="AN201" s="142"/>
      <c r="AO201" s="143"/>
      <c r="AP201" s="144"/>
      <c r="AQ201" s="144"/>
    </row>
    <row r="202" spans="2:43" ht="15.75" x14ac:dyDescent="0.25">
      <c r="B202" s="82"/>
      <c r="C202" s="95" t="s">
        <v>91</v>
      </c>
      <c r="D202" s="82"/>
      <c r="E202" s="95"/>
      <c r="F202" s="95"/>
      <c r="G202" s="42">
        <f>H177</f>
        <v>651</v>
      </c>
      <c r="H202" s="95"/>
      <c r="I202" s="95"/>
      <c r="J202" s="95"/>
      <c r="K202" s="95"/>
      <c r="L202" s="141"/>
      <c r="M202" s="141"/>
      <c r="N202" s="141"/>
      <c r="O202" s="141"/>
      <c r="P202" s="141"/>
      <c r="Q202" s="142"/>
      <c r="R202" s="142"/>
      <c r="S202" s="142"/>
      <c r="T202" s="142"/>
      <c r="U202" s="142"/>
      <c r="V202" s="142"/>
      <c r="W202" s="142"/>
      <c r="X202" s="142"/>
      <c r="Y202" s="142"/>
      <c r="Z202" s="142"/>
      <c r="AA202" s="142"/>
      <c r="AB202" s="142"/>
      <c r="AC202" s="142"/>
      <c r="AD202" s="142"/>
      <c r="AE202" s="142"/>
      <c r="AF202" s="142"/>
      <c r="AG202" s="142"/>
      <c r="AH202" s="142"/>
      <c r="AI202" s="142"/>
      <c r="AJ202" s="142"/>
      <c r="AK202" s="142"/>
      <c r="AL202" s="142"/>
      <c r="AM202" s="142"/>
      <c r="AN202" s="142"/>
      <c r="AO202" s="143"/>
      <c r="AP202" s="144"/>
      <c r="AQ202" s="144"/>
    </row>
    <row r="203" spans="2:43" ht="16.5" thickBot="1" x14ac:dyDescent="0.3">
      <c r="B203" s="82"/>
      <c r="C203" s="95" t="s">
        <v>92</v>
      </c>
      <c r="D203" s="82"/>
      <c r="E203" s="95"/>
      <c r="F203" s="95"/>
      <c r="G203" s="104">
        <f>SUM(G201:G202)</f>
        <v>1737.75</v>
      </c>
      <c r="H203" s="95"/>
      <c r="I203" s="95"/>
      <c r="J203" s="95"/>
      <c r="K203" s="95"/>
      <c r="L203" s="145"/>
      <c r="M203" s="61"/>
      <c r="N203" s="61"/>
      <c r="O203" s="61"/>
      <c r="P203" s="141"/>
      <c r="Q203" s="142"/>
      <c r="R203" s="142"/>
      <c r="S203" s="142"/>
      <c r="T203" s="142"/>
      <c r="U203" s="142"/>
      <c r="V203" s="142"/>
      <c r="W203" s="142"/>
      <c r="X203" s="142"/>
      <c r="Y203" s="142"/>
      <c r="Z203" s="142"/>
      <c r="AA203" s="142"/>
      <c r="AB203" s="142"/>
      <c r="AC203" s="142"/>
      <c r="AD203" s="142"/>
      <c r="AE203" s="142"/>
      <c r="AF203" s="142"/>
      <c r="AG203" s="142"/>
      <c r="AH203" s="142"/>
      <c r="AI203" s="142"/>
      <c r="AJ203" s="142"/>
      <c r="AK203" s="142"/>
      <c r="AL203" s="142"/>
      <c r="AM203" s="142"/>
      <c r="AN203" s="142"/>
      <c r="AO203" s="143"/>
      <c r="AP203" s="144"/>
      <c r="AQ203" s="144"/>
    </row>
    <row r="204" spans="2:43" ht="16.5" thickTop="1" x14ac:dyDescent="0.25">
      <c r="B204" s="82"/>
      <c r="C204" s="95"/>
      <c r="D204" s="95"/>
      <c r="E204" s="95"/>
      <c r="F204" s="95"/>
      <c r="G204" s="95"/>
      <c r="H204" s="95"/>
      <c r="I204" s="95"/>
      <c r="J204" s="95"/>
      <c r="K204" s="95"/>
      <c r="L204" s="145" t="s">
        <v>199</v>
      </c>
      <c r="M204" s="61"/>
      <c r="N204" s="61"/>
      <c r="O204" s="61"/>
      <c r="P204" s="141"/>
      <c r="Q204" s="142"/>
      <c r="R204" s="142"/>
      <c r="S204" s="142"/>
      <c r="T204" s="142"/>
      <c r="U204" s="142"/>
      <c r="V204" s="142"/>
      <c r="W204" s="142"/>
      <c r="X204" s="142"/>
      <c r="Y204" s="142"/>
      <c r="Z204" s="142"/>
      <c r="AA204" s="142"/>
      <c r="AB204" s="142"/>
      <c r="AC204" s="142"/>
      <c r="AD204" s="142"/>
      <c r="AE204" s="142"/>
      <c r="AF204" s="142"/>
      <c r="AG204" s="142"/>
      <c r="AH204" s="142"/>
      <c r="AI204" s="142"/>
      <c r="AJ204" s="142"/>
      <c r="AK204" s="142"/>
      <c r="AL204" s="142"/>
      <c r="AM204" s="142"/>
      <c r="AN204" s="142"/>
      <c r="AO204" s="143"/>
      <c r="AP204" s="144"/>
      <c r="AQ204" s="144"/>
    </row>
    <row r="205" spans="2:43" ht="63" x14ac:dyDescent="0.25">
      <c r="B205" s="82"/>
      <c r="C205" s="94" t="s">
        <v>93</v>
      </c>
      <c r="D205" s="195" t="s">
        <v>94</v>
      </c>
      <c r="E205" s="258" t="s">
        <v>139</v>
      </c>
      <c r="F205" s="196"/>
      <c r="G205" s="197" t="s">
        <v>138</v>
      </c>
      <c r="H205" s="196"/>
      <c r="I205" s="195" t="s">
        <v>168</v>
      </c>
      <c r="J205" s="95"/>
      <c r="K205" s="95"/>
      <c r="L205" s="141"/>
      <c r="M205" s="147" t="s">
        <v>70</v>
      </c>
      <c r="N205" s="147" t="s">
        <v>73</v>
      </c>
      <c r="O205" s="147" t="s">
        <v>77</v>
      </c>
      <c r="P205" s="141"/>
      <c r="Q205" s="142"/>
      <c r="R205" s="247" t="s">
        <v>224</v>
      </c>
      <c r="S205" s="247" t="s">
        <v>225</v>
      </c>
      <c r="T205" s="247" t="s">
        <v>226</v>
      </c>
      <c r="U205" s="142"/>
      <c r="V205" s="142"/>
      <c r="W205" s="142"/>
      <c r="X205" s="142"/>
      <c r="Y205" s="142" t="s">
        <v>95</v>
      </c>
      <c r="AA205" s="142"/>
      <c r="AB205" s="142"/>
      <c r="AC205" s="142"/>
      <c r="AD205" s="142"/>
      <c r="AE205" s="142"/>
      <c r="AF205" s="142"/>
      <c r="AG205" s="142"/>
      <c r="AH205" s="142"/>
      <c r="AI205" s="142"/>
      <c r="AJ205" s="142"/>
      <c r="AK205" s="142"/>
      <c r="AL205" s="142"/>
      <c r="AM205" s="142"/>
      <c r="AN205" s="142"/>
      <c r="AO205" s="143"/>
      <c r="AP205" s="144"/>
      <c r="AQ205" s="144"/>
    </row>
    <row r="206" spans="2:43" ht="15.75" x14ac:dyDescent="0.25">
      <c r="B206" s="82"/>
      <c r="C206" s="95" t="s">
        <v>96</v>
      </c>
      <c r="D206" s="95"/>
      <c r="E206" s="259"/>
      <c r="F206" s="82"/>
      <c r="G206" s="152">
        <f>G203*-1</f>
        <v>-1737.75</v>
      </c>
      <c r="H206" s="246">
        <v>0</v>
      </c>
      <c r="I206" s="105">
        <f>G206</f>
        <v>-1737.75</v>
      </c>
      <c r="J206" s="95"/>
      <c r="K206" s="95"/>
      <c r="L206" s="61"/>
      <c r="M206" s="147" t="s">
        <v>135</v>
      </c>
      <c r="N206" s="147" t="s">
        <v>135</v>
      </c>
      <c r="O206" s="147" t="s">
        <v>135</v>
      </c>
      <c r="P206" s="141"/>
      <c r="Q206" s="142"/>
      <c r="R206" s="250">
        <f t="array" ref="R206:T211">LINEST(I206:I211,H206:H211^{1,2},,TRUE)</f>
        <v>-71.792857142857045</v>
      </c>
      <c r="S206" s="250">
        <v>1824.577272727272</v>
      </c>
      <c r="T206" s="250">
        <v>-1730.0853246753231</v>
      </c>
      <c r="U206" s="142"/>
      <c r="V206" s="142"/>
      <c r="W206" s="148" t="s">
        <v>98</v>
      </c>
      <c r="X206" s="148" t="s">
        <v>99</v>
      </c>
      <c r="Y206" s="148" t="s">
        <v>100</v>
      </c>
      <c r="Z206" s="148" t="s">
        <v>101</v>
      </c>
      <c r="AA206" s="148" t="s">
        <v>102</v>
      </c>
      <c r="AB206" s="148" t="s">
        <v>103</v>
      </c>
      <c r="AC206" s="148" t="s">
        <v>104</v>
      </c>
      <c r="AD206" s="142"/>
      <c r="AE206" s="142"/>
      <c r="AF206" s="142"/>
      <c r="AG206" s="142"/>
      <c r="AH206" s="142"/>
      <c r="AI206" s="142"/>
      <c r="AJ206" s="142"/>
      <c r="AK206" s="142"/>
      <c r="AL206" s="142"/>
      <c r="AM206" s="142"/>
      <c r="AN206" s="142"/>
      <c r="AO206" s="143"/>
      <c r="AP206" s="144"/>
      <c r="AQ206" s="144"/>
    </row>
    <row r="207" spans="2:43" ht="15.75" x14ac:dyDescent="0.25">
      <c r="B207" s="82"/>
      <c r="C207" s="95" t="s">
        <v>140</v>
      </c>
      <c r="D207" s="252">
        <f>'Costs &amp; Benefits'!D207</f>
        <v>1</v>
      </c>
      <c r="E207" s="260">
        <f>$E$184+(D207*($G$184-$E$184))</f>
        <v>15000</v>
      </c>
      <c r="F207" s="82"/>
      <c r="G207" s="105">
        <f>AC207</f>
        <v>1771.3636363636367</v>
      </c>
      <c r="H207" s="246">
        <v>1</v>
      </c>
      <c r="I207" s="105">
        <f>I206+G207</f>
        <v>33.613636363636715</v>
      </c>
      <c r="J207" s="106"/>
      <c r="K207" s="106"/>
      <c r="L207" s="147" t="s">
        <v>97</v>
      </c>
      <c r="M207" s="149">
        <v>1</v>
      </c>
      <c r="N207" s="149">
        <v>1</v>
      </c>
      <c r="O207" s="149">
        <v>1</v>
      </c>
      <c r="P207" s="141"/>
      <c r="Q207" s="142"/>
      <c r="R207" s="251">
        <v>1.9152437513505371</v>
      </c>
      <c r="S207" s="250">
        <v>9.9764407855858792</v>
      </c>
      <c r="T207" s="250">
        <v>10.606139632182074</v>
      </c>
      <c r="U207" s="142"/>
      <c r="V207" s="142"/>
      <c r="W207" s="257">
        <f>$E$184+(D207*($G$184-$E$184))</f>
        <v>15000</v>
      </c>
      <c r="X207" s="142">
        <f>W207*80%</f>
        <v>12000</v>
      </c>
      <c r="Y207" s="150">
        <f>X207/13.2</f>
        <v>909.09090909090912</v>
      </c>
      <c r="Z207" s="150">
        <f>Y207-$E$188</f>
        <v>513.43873517786574</v>
      </c>
      <c r="AA207" s="151">
        <f>Z207*$G$191</f>
        <v>2952.2727272727279</v>
      </c>
      <c r="AB207" s="151">
        <f>AA207*$E$195</f>
        <v>1180.9090909090912</v>
      </c>
      <c r="AC207" s="151">
        <f>AA207-AB207</f>
        <v>1771.3636363636367</v>
      </c>
      <c r="AD207" s="142"/>
      <c r="AE207" s="142"/>
      <c r="AF207" s="142"/>
      <c r="AG207" s="142"/>
      <c r="AH207" s="142"/>
      <c r="AI207" s="142"/>
      <c r="AJ207" s="142"/>
      <c r="AK207" s="142"/>
      <c r="AL207" s="142"/>
      <c r="AM207" s="142"/>
      <c r="AN207" s="142"/>
      <c r="AO207" s="143"/>
      <c r="AP207" s="144"/>
      <c r="AQ207" s="144"/>
    </row>
    <row r="208" spans="2:43" ht="15.75" x14ac:dyDescent="0.25">
      <c r="B208" s="82"/>
      <c r="C208" s="95" t="s">
        <v>105</v>
      </c>
      <c r="D208" s="252">
        <f>'Costs &amp; Benefits'!D208</f>
        <v>0.9</v>
      </c>
      <c r="E208" s="260">
        <f>$E$184+(D208*($G$184-$E$184))</f>
        <v>14200</v>
      </c>
      <c r="F208" s="82"/>
      <c r="G208" s="105">
        <f>AC208</f>
        <v>1604.0909090909092</v>
      </c>
      <c r="H208" s="246">
        <v>2</v>
      </c>
      <c r="I208" s="105">
        <f>I207+G208</f>
        <v>1637.704545454546</v>
      </c>
      <c r="J208" s="106"/>
      <c r="K208" s="106"/>
      <c r="L208" s="147" t="s">
        <v>117</v>
      </c>
      <c r="M208" s="237">
        <v>0.9</v>
      </c>
      <c r="N208" s="237">
        <v>0.95</v>
      </c>
      <c r="O208" s="237">
        <v>1</v>
      </c>
      <c r="P208" s="141"/>
      <c r="Q208" s="142"/>
      <c r="R208" s="250">
        <v>0.99998912655202699</v>
      </c>
      <c r="S208" s="250">
        <v>11.702332619806688</v>
      </c>
      <c r="T208" s="250" t="e">
        <v>#N/A</v>
      </c>
      <c r="U208" s="142"/>
      <c r="V208" s="142"/>
      <c r="W208" s="257">
        <f>$E$184+(D208*($G$184-$E$184))</f>
        <v>14200</v>
      </c>
      <c r="X208" s="142">
        <f>W208*80%</f>
        <v>11360</v>
      </c>
      <c r="Y208" s="150">
        <f>X208/13.2</f>
        <v>860.60606060606062</v>
      </c>
      <c r="Z208" s="150">
        <f>Y208-$E$188</f>
        <v>464.95388669301718</v>
      </c>
      <c r="AA208" s="151">
        <f>Z208*$G$191</f>
        <v>2673.484848484849</v>
      </c>
      <c r="AB208" s="151">
        <f>AA208*$E$195</f>
        <v>1069.3939393939397</v>
      </c>
      <c r="AC208" s="151">
        <f>AA208-AB208</f>
        <v>1604.0909090909092</v>
      </c>
      <c r="AD208" s="142"/>
      <c r="AE208" s="142"/>
      <c r="AF208" s="142"/>
      <c r="AG208" s="142"/>
      <c r="AH208" s="142"/>
      <c r="AI208" s="142"/>
      <c r="AJ208" s="142"/>
      <c r="AK208" s="142"/>
      <c r="AL208" s="142"/>
      <c r="AM208" s="142"/>
      <c r="AN208" s="142"/>
      <c r="AO208" s="143"/>
      <c r="AP208" s="144"/>
      <c r="AQ208" s="144"/>
    </row>
    <row r="209" spans="2:43" ht="15.75" x14ac:dyDescent="0.25">
      <c r="B209" s="82"/>
      <c r="C209" s="95" t="s">
        <v>106</v>
      </c>
      <c r="D209" s="252">
        <f>'Costs &amp; Benefits'!D209</f>
        <v>0.81</v>
      </c>
      <c r="E209" s="260">
        <f>$E$184+(D209*($G$184-$E$184))</f>
        <v>13480</v>
      </c>
      <c r="F209" s="82"/>
      <c r="G209" s="105">
        <f>AC209</f>
        <v>1453.5454545454547</v>
      </c>
      <c r="H209" s="246">
        <v>3</v>
      </c>
      <c r="I209" s="105">
        <f>I208+G209</f>
        <v>3091.2500000000009</v>
      </c>
      <c r="J209" s="106"/>
      <c r="K209" s="106"/>
      <c r="L209" s="147" t="s">
        <v>118</v>
      </c>
      <c r="M209" s="237">
        <v>0.85</v>
      </c>
      <c r="N209" s="237">
        <v>0.9</v>
      </c>
      <c r="O209" s="237">
        <v>1</v>
      </c>
      <c r="P209" s="141"/>
      <c r="Q209" s="142"/>
      <c r="R209" s="247">
        <v>137949.22213809163</v>
      </c>
      <c r="S209" s="250">
        <v>3</v>
      </c>
      <c r="T209" s="250" t="e">
        <v>#N/A</v>
      </c>
      <c r="U209" s="142"/>
      <c r="V209" s="142"/>
      <c r="W209" s="257">
        <f>$E$184+(D209*($G$184-$E$184))</f>
        <v>13480</v>
      </c>
      <c r="X209" s="142">
        <f>W209*80%</f>
        <v>10784</v>
      </c>
      <c r="Y209" s="150">
        <f>X209/13.2</f>
        <v>816.969696969697</v>
      </c>
      <c r="Z209" s="150">
        <f>Y209-$E$188</f>
        <v>421.31752305665356</v>
      </c>
      <c r="AA209" s="151">
        <f>Z209*$G$191</f>
        <v>2422.575757575758</v>
      </c>
      <c r="AB209" s="151">
        <f>AA209*$E$195</f>
        <v>969.03030303030323</v>
      </c>
      <c r="AC209" s="151">
        <f>AA209-AB209</f>
        <v>1453.5454545454547</v>
      </c>
      <c r="AD209" s="142"/>
      <c r="AE209" s="142"/>
      <c r="AF209" s="142"/>
      <c r="AG209" s="142"/>
      <c r="AH209" s="142"/>
      <c r="AI209" s="142"/>
      <c r="AJ209" s="142"/>
      <c r="AK209" s="142"/>
      <c r="AL209" s="142"/>
      <c r="AM209" s="142"/>
      <c r="AN209" s="142"/>
      <c r="AO209" s="143"/>
      <c r="AP209" s="144"/>
      <c r="AQ209" s="144"/>
    </row>
    <row r="210" spans="2:43" ht="15.75" x14ac:dyDescent="0.25">
      <c r="B210" s="82"/>
      <c r="C210" s="95" t="s">
        <v>107</v>
      </c>
      <c r="D210" s="252">
        <f>'Costs &amp; Benefits'!D210</f>
        <v>0.72900000000000009</v>
      </c>
      <c r="E210" s="260">
        <f>$E$184+(D210*($G$184-$E$184))</f>
        <v>12832</v>
      </c>
      <c r="F210" s="82"/>
      <c r="G210" s="105">
        <f>AC210</f>
        <v>1318.0545454545459</v>
      </c>
      <c r="H210" s="246">
        <v>4</v>
      </c>
      <c r="I210" s="105">
        <f>I209+G210</f>
        <v>4409.3045454545463</v>
      </c>
      <c r="J210" s="106"/>
      <c r="K210" s="106"/>
      <c r="L210" s="147" t="s">
        <v>119</v>
      </c>
      <c r="M210" s="237">
        <v>0.8</v>
      </c>
      <c r="N210" s="237">
        <v>0.85</v>
      </c>
      <c r="O210" s="237">
        <v>0.95</v>
      </c>
      <c r="P210" s="141"/>
      <c r="Q210" s="142"/>
      <c r="R210" s="250">
        <v>37782798.986674555</v>
      </c>
      <c r="S210" s="250">
        <v>410.83376623377501</v>
      </c>
      <c r="T210" s="250" t="e">
        <v>#N/A</v>
      </c>
      <c r="U210" s="142"/>
      <c r="V210" s="142"/>
      <c r="W210" s="257">
        <f>$E$184+(D210*($G$184-$E$184))</f>
        <v>12832</v>
      </c>
      <c r="X210" s="142">
        <f>W210*80%</f>
        <v>10265.6</v>
      </c>
      <c r="Y210" s="150">
        <f>X210/13.2</f>
        <v>777.69696969696975</v>
      </c>
      <c r="Z210" s="150">
        <f>Y210-$E$188</f>
        <v>382.0447957839263</v>
      </c>
      <c r="AA210" s="151">
        <f>Z210*$G$191</f>
        <v>2196.7575757575764</v>
      </c>
      <c r="AB210" s="151">
        <f>AA210*$E$195</f>
        <v>878.70303030303057</v>
      </c>
      <c r="AC210" s="151">
        <f>AA210-AB210</f>
        <v>1318.0545454545459</v>
      </c>
      <c r="AD210" s="142"/>
      <c r="AE210" s="142"/>
      <c r="AF210" s="142"/>
      <c r="AG210" s="142"/>
      <c r="AH210" s="142"/>
      <c r="AI210" s="142"/>
      <c r="AJ210" s="142"/>
      <c r="AK210" s="142"/>
      <c r="AL210" s="142"/>
      <c r="AM210" s="142"/>
      <c r="AN210" s="142"/>
      <c r="AO210" s="143"/>
      <c r="AP210" s="144"/>
      <c r="AQ210" s="144"/>
    </row>
    <row r="211" spans="2:43" ht="15.75" x14ac:dyDescent="0.25">
      <c r="B211" s="82"/>
      <c r="C211" s="95" t="s">
        <v>108</v>
      </c>
      <c r="D211" s="252">
        <f>'Costs &amp; Benefits'!D211</f>
        <v>0.65610000000000013</v>
      </c>
      <c r="E211" s="260">
        <f>$E$184+(D211*($G$184-$E$184))</f>
        <v>12248.800000000001</v>
      </c>
      <c r="F211" s="82"/>
      <c r="G211" s="105">
        <f>AC211</f>
        <v>1196.1127272727276</v>
      </c>
      <c r="H211" s="246">
        <v>5</v>
      </c>
      <c r="I211" s="105">
        <f>I210+G211</f>
        <v>5605.4172727272744</v>
      </c>
      <c r="J211" s="106"/>
      <c r="K211" s="106"/>
      <c r="L211" s="147" t="s">
        <v>120</v>
      </c>
      <c r="M211" s="237">
        <v>0.7</v>
      </c>
      <c r="N211" s="237">
        <v>0.8</v>
      </c>
      <c r="O211" s="237">
        <v>0.9</v>
      </c>
      <c r="P211" s="141"/>
      <c r="Q211" s="142"/>
      <c r="R211" s="250" t="e">
        <v>#N/A</v>
      </c>
      <c r="S211" s="250" t="e">
        <v>#N/A</v>
      </c>
      <c r="T211" s="250" t="e">
        <v>#N/A</v>
      </c>
      <c r="U211" s="142"/>
      <c r="V211" s="142"/>
      <c r="W211" s="257">
        <f>$E$184+(D211*($G$184-$E$184))</f>
        <v>12248.800000000001</v>
      </c>
      <c r="X211" s="142">
        <f>W211*80%</f>
        <v>9799.0400000000009</v>
      </c>
      <c r="Y211" s="150">
        <f>X211/13.2</f>
        <v>742.35151515151529</v>
      </c>
      <c r="Z211" s="150">
        <f>Y211-$E$188</f>
        <v>346.69934123847185</v>
      </c>
      <c r="AA211" s="151">
        <f>Z211*$G$191</f>
        <v>1993.521212121213</v>
      </c>
      <c r="AB211" s="151">
        <f>AA211*$E$195</f>
        <v>797.40848484848527</v>
      </c>
      <c r="AC211" s="151">
        <f>AA211-AB211</f>
        <v>1196.1127272727276</v>
      </c>
      <c r="AD211" s="143"/>
      <c r="AE211" s="143"/>
      <c r="AF211" s="143"/>
      <c r="AG211" s="143"/>
      <c r="AH211" s="143"/>
      <c r="AI211" s="143"/>
      <c r="AJ211" s="143"/>
      <c r="AK211" s="143"/>
      <c r="AL211" s="143"/>
      <c r="AM211" s="143"/>
      <c r="AN211" s="143"/>
      <c r="AO211" s="143"/>
      <c r="AP211" s="144"/>
      <c r="AQ211" s="144"/>
    </row>
    <row r="212" spans="2:43" ht="15.75" x14ac:dyDescent="0.25">
      <c r="B212" s="87"/>
      <c r="C212" s="100"/>
      <c r="D212" s="100"/>
      <c r="E212" s="116"/>
      <c r="F212" s="100"/>
      <c r="G212" s="100"/>
      <c r="H212" s="100"/>
      <c r="I212" s="100"/>
      <c r="J212" s="100"/>
      <c r="K212" s="100"/>
      <c r="L212" s="61"/>
      <c r="M212" s="61"/>
      <c r="N212" s="61"/>
      <c r="O212" s="61"/>
      <c r="P212" s="159" t="s">
        <v>154</v>
      </c>
      <c r="Q212" s="142"/>
      <c r="R212" s="142"/>
      <c r="S212" s="142"/>
      <c r="T212" s="142"/>
      <c r="U212" s="142"/>
      <c r="V212" s="142"/>
      <c r="W212" s="142"/>
      <c r="X212" s="142"/>
      <c r="Y212" s="142"/>
      <c r="Z212" s="142"/>
      <c r="AA212" s="142"/>
      <c r="AB212" s="142"/>
      <c r="AC212" s="142"/>
      <c r="AD212" s="143"/>
      <c r="AE212" s="143"/>
      <c r="AF212" s="143"/>
      <c r="AG212" s="143"/>
      <c r="AH212" s="143"/>
      <c r="AI212" s="143"/>
      <c r="AJ212" s="143"/>
      <c r="AK212" s="143"/>
      <c r="AL212" s="143"/>
      <c r="AM212" s="143"/>
      <c r="AN212" s="143"/>
      <c r="AO212" s="143"/>
      <c r="AP212" s="144"/>
      <c r="AQ212" s="144"/>
    </row>
    <row r="213" spans="2:43" ht="17.25" x14ac:dyDescent="0.25">
      <c r="B213" s="87"/>
      <c r="C213" s="126" t="s">
        <v>110</v>
      </c>
      <c r="D213" s="127"/>
      <c r="E213" s="128"/>
      <c r="F213" s="127"/>
      <c r="G213" s="127"/>
      <c r="H213" s="127"/>
      <c r="I213" s="127"/>
      <c r="J213" s="107"/>
      <c r="K213" s="100"/>
      <c r="L213" s="141"/>
      <c r="M213" s="141"/>
      <c r="N213" s="141"/>
      <c r="O213" s="141"/>
      <c r="P213" s="141"/>
      <c r="Q213" s="142"/>
      <c r="R213" s="248" t="s">
        <v>227</v>
      </c>
      <c r="S213" s="142">
        <f>S206*S206</f>
        <v>3329082.22415289</v>
      </c>
      <c r="T213" s="142"/>
      <c r="U213" s="142"/>
      <c r="V213" s="142"/>
      <c r="W213" s="142"/>
      <c r="X213" s="142"/>
      <c r="Y213" s="142"/>
      <c r="Z213" s="142"/>
      <c r="AA213" s="142"/>
      <c r="AB213" s="142"/>
      <c r="AC213" s="143"/>
      <c r="AD213" s="143"/>
      <c r="AE213" s="143"/>
      <c r="AF213" s="143"/>
      <c r="AG213" s="143"/>
      <c r="AH213" s="143"/>
      <c r="AI213" s="143"/>
      <c r="AJ213" s="143"/>
      <c r="AK213" s="143"/>
      <c r="AL213" s="143"/>
      <c r="AM213" s="143"/>
      <c r="AN213" s="143"/>
      <c r="AO213" s="143"/>
      <c r="AP213" s="144"/>
      <c r="AQ213" s="144"/>
    </row>
    <row r="214" spans="2:43" ht="12" customHeight="1" x14ac:dyDescent="0.25">
      <c r="B214" s="87"/>
      <c r="C214" s="198"/>
      <c r="D214" s="100"/>
      <c r="E214" s="116"/>
      <c r="F214" s="100"/>
      <c r="G214" s="244" t="s">
        <v>207</v>
      </c>
      <c r="H214" s="100"/>
      <c r="I214" s="100"/>
      <c r="J214" s="108"/>
      <c r="K214" s="100"/>
      <c r="L214" s="141"/>
      <c r="M214" s="141"/>
      <c r="N214" s="141"/>
      <c r="O214" s="141"/>
      <c r="P214" s="141"/>
      <c r="Q214" s="142"/>
      <c r="R214" s="248" t="s">
        <v>219</v>
      </c>
      <c r="S214" s="142">
        <f>4*R206*T206</f>
        <v>496831.0742374757</v>
      </c>
      <c r="T214" s="142"/>
      <c r="U214" s="142"/>
      <c r="V214" s="142"/>
      <c r="W214" s="142"/>
      <c r="X214" s="142"/>
      <c r="Y214" s="142"/>
      <c r="Z214" s="142"/>
      <c r="AA214" s="142"/>
      <c r="AB214" s="142"/>
      <c r="AC214" s="143"/>
      <c r="AD214" s="143"/>
      <c r="AE214" s="143"/>
      <c r="AF214" s="143"/>
      <c r="AG214" s="143"/>
      <c r="AH214" s="143"/>
      <c r="AI214" s="143"/>
      <c r="AJ214" s="143"/>
      <c r="AK214" s="143"/>
      <c r="AL214" s="143"/>
      <c r="AM214" s="143"/>
      <c r="AN214" s="143"/>
      <c r="AO214" s="143"/>
      <c r="AP214" s="144"/>
      <c r="AQ214" s="144"/>
    </row>
    <row r="215" spans="2:43" ht="17.25" x14ac:dyDescent="0.25">
      <c r="B215" s="87"/>
      <c r="C215" s="129" t="s">
        <v>163</v>
      </c>
      <c r="D215" s="82"/>
      <c r="E215" s="95"/>
      <c r="F215" s="95"/>
      <c r="G215" s="244" t="s">
        <v>208</v>
      </c>
      <c r="H215" s="100"/>
      <c r="I215" s="100"/>
      <c r="J215" s="108"/>
      <c r="K215" s="100"/>
      <c r="L215" s="141"/>
      <c r="M215" s="141"/>
      <c r="N215" s="141"/>
      <c r="O215" s="141"/>
      <c r="P215" s="141"/>
      <c r="Q215" s="142"/>
      <c r="R215" s="248" t="s">
        <v>228</v>
      </c>
      <c r="S215" s="142">
        <f>S213-S214</f>
        <v>2832251.1499154144</v>
      </c>
      <c r="T215" s="142"/>
      <c r="U215" s="142"/>
      <c r="V215" s="142"/>
      <c r="W215" s="142"/>
      <c r="X215" s="142"/>
      <c r="Y215" s="142"/>
      <c r="Z215" s="142"/>
      <c r="AA215" s="142"/>
      <c r="AB215" s="142"/>
      <c r="AC215" s="143"/>
      <c r="AD215" s="143"/>
      <c r="AE215" s="143"/>
      <c r="AF215" s="143"/>
      <c r="AG215" s="143"/>
      <c r="AH215" s="143"/>
      <c r="AI215" s="143"/>
      <c r="AJ215" s="143"/>
      <c r="AK215" s="143"/>
      <c r="AL215" s="143"/>
      <c r="AM215" s="143"/>
      <c r="AN215" s="143"/>
      <c r="AO215" s="143"/>
      <c r="AP215" s="144"/>
      <c r="AQ215" s="144"/>
    </row>
    <row r="216" spans="2:43" ht="17.25" x14ac:dyDescent="0.25">
      <c r="B216" s="87"/>
      <c r="C216" s="199" t="s">
        <v>90</v>
      </c>
      <c r="D216" s="82"/>
      <c r="E216" s="42">
        <f>G201</f>
        <v>1086.75</v>
      </c>
      <c r="F216" s="95"/>
      <c r="G216" s="244" t="s">
        <v>209</v>
      </c>
      <c r="H216" s="100"/>
      <c r="I216" s="100"/>
      <c r="J216" s="108"/>
      <c r="K216" s="100"/>
      <c r="L216" s="141"/>
      <c r="M216" s="141"/>
      <c r="N216" s="141"/>
      <c r="O216" s="141"/>
      <c r="P216" s="141"/>
      <c r="Q216" s="142"/>
      <c r="R216" s="248" t="s">
        <v>229</v>
      </c>
      <c r="S216" s="142">
        <f>SQRT(S215)</f>
        <v>1682.9293359839605</v>
      </c>
      <c r="T216" s="142"/>
      <c r="U216" s="142"/>
      <c r="V216" s="142"/>
      <c r="W216" s="142"/>
      <c r="X216" s="142"/>
      <c r="Y216" s="142"/>
      <c r="Z216" s="142"/>
      <c r="AA216" s="142"/>
      <c r="AB216" s="142"/>
      <c r="AC216" s="143"/>
      <c r="AD216" s="143"/>
      <c r="AE216" s="143"/>
      <c r="AF216" s="143"/>
      <c r="AG216" s="143"/>
      <c r="AH216" s="143"/>
      <c r="AI216" s="143"/>
      <c r="AJ216" s="143"/>
      <c r="AK216" s="143"/>
      <c r="AL216" s="143"/>
      <c r="AM216" s="143"/>
      <c r="AN216" s="143"/>
      <c r="AO216" s="143"/>
      <c r="AP216" s="144"/>
      <c r="AQ216" s="144"/>
    </row>
    <row r="217" spans="2:43" ht="15.75" x14ac:dyDescent="0.25">
      <c r="B217" s="87"/>
      <c r="C217" s="199" t="s">
        <v>91</v>
      </c>
      <c r="D217" s="82"/>
      <c r="E217" s="42">
        <f>G202</f>
        <v>651</v>
      </c>
      <c r="F217" s="95"/>
      <c r="G217" s="244" t="s">
        <v>210</v>
      </c>
      <c r="H217" s="100"/>
      <c r="I217" s="100"/>
      <c r="J217" s="108"/>
      <c r="K217" s="100"/>
      <c r="L217" s="141"/>
      <c r="M217" s="141"/>
      <c r="N217" s="141"/>
      <c r="O217" s="141"/>
      <c r="P217" s="141"/>
      <c r="Q217" s="142"/>
      <c r="R217" s="248" t="s">
        <v>220</v>
      </c>
      <c r="S217" s="142">
        <f>S206*-1</f>
        <v>-1824.577272727272</v>
      </c>
      <c r="T217" s="142"/>
      <c r="U217" s="142"/>
      <c r="V217" s="142"/>
      <c r="W217" s="142"/>
      <c r="X217" s="142"/>
      <c r="Y217" s="142"/>
      <c r="Z217" s="142"/>
      <c r="AA217" s="142"/>
      <c r="AB217" s="142"/>
      <c r="AC217" s="143"/>
      <c r="AD217" s="143"/>
      <c r="AE217" s="143"/>
      <c r="AF217" s="143"/>
      <c r="AG217" s="143"/>
      <c r="AH217" s="143"/>
      <c r="AI217" s="143"/>
      <c r="AJ217" s="143"/>
      <c r="AK217" s="143"/>
      <c r="AL217" s="143"/>
      <c r="AM217" s="143"/>
      <c r="AN217" s="143"/>
      <c r="AO217" s="143"/>
      <c r="AP217" s="144"/>
      <c r="AQ217" s="144"/>
    </row>
    <row r="218" spans="2:43" ht="16.5" thickBot="1" x14ac:dyDescent="0.3">
      <c r="B218" s="87"/>
      <c r="C218" s="199" t="s">
        <v>92</v>
      </c>
      <c r="D218" s="82"/>
      <c r="E218" s="104">
        <f>E216+E217</f>
        <v>1737.75</v>
      </c>
      <c r="F218" s="95"/>
      <c r="G218" s="244" t="s">
        <v>211</v>
      </c>
      <c r="H218" s="100"/>
      <c r="I218" s="100"/>
      <c r="J218" s="108"/>
      <c r="K218" s="100"/>
      <c r="L218" s="136" t="s">
        <v>204</v>
      </c>
      <c r="M218" s="141"/>
      <c r="N218" s="141"/>
      <c r="O218" s="141"/>
      <c r="P218" s="141"/>
      <c r="Q218" s="142"/>
      <c r="R218" s="248" t="s">
        <v>221</v>
      </c>
      <c r="S218" s="142">
        <f>S216+S217</f>
        <v>-141.64793674331145</v>
      </c>
      <c r="T218" s="142"/>
      <c r="U218" s="142"/>
      <c r="V218" s="142"/>
      <c r="W218" s="142"/>
      <c r="X218" s="142"/>
      <c r="Y218" s="142"/>
      <c r="Z218" s="142"/>
      <c r="AA218" s="142"/>
      <c r="AB218" s="142"/>
      <c r="AC218" s="143"/>
      <c r="AD218" s="143"/>
      <c r="AE218" s="143"/>
      <c r="AF218" s="143"/>
      <c r="AG218" s="143"/>
      <c r="AH218" s="143"/>
      <c r="AI218" s="143"/>
      <c r="AJ218" s="143"/>
      <c r="AK218" s="143"/>
      <c r="AL218" s="143"/>
      <c r="AM218" s="143"/>
      <c r="AN218" s="143"/>
      <c r="AO218" s="143"/>
      <c r="AP218" s="144"/>
      <c r="AQ218" s="144"/>
    </row>
    <row r="219" spans="2:43" ht="16.5" thickTop="1" x14ac:dyDescent="0.25">
      <c r="B219" s="87"/>
      <c r="C219" s="129"/>
      <c r="D219" s="87"/>
      <c r="E219" s="60"/>
      <c r="F219" s="100"/>
      <c r="G219" s="244" t="s">
        <v>212</v>
      </c>
      <c r="H219" s="100"/>
      <c r="I219" s="100"/>
      <c r="J219" s="108"/>
      <c r="K219" s="100"/>
      <c r="L219" s="133" t="s">
        <v>205</v>
      </c>
      <c r="M219" s="141"/>
      <c r="N219" s="141"/>
      <c r="O219" s="141"/>
      <c r="P219" s="141"/>
      <c r="Q219" s="142"/>
      <c r="R219" s="248" t="s">
        <v>222</v>
      </c>
      <c r="S219" s="142">
        <f>2*R206</f>
        <v>-143.58571428571409</v>
      </c>
      <c r="T219" s="142"/>
      <c r="U219" s="142"/>
      <c r="V219" s="142"/>
      <c r="W219" s="142"/>
      <c r="X219" s="142"/>
      <c r="Y219" s="142"/>
      <c r="Z219" s="142"/>
      <c r="AA219" s="142"/>
      <c r="AB219" s="142"/>
      <c r="AC219" s="143"/>
      <c r="AD219" s="143"/>
      <c r="AE219" s="143"/>
      <c r="AF219" s="143"/>
      <c r="AG219" s="143"/>
      <c r="AH219" s="143"/>
      <c r="AI219" s="143"/>
      <c r="AJ219" s="143"/>
      <c r="AK219" s="143"/>
      <c r="AL219" s="143"/>
      <c r="AM219" s="143"/>
      <c r="AN219" s="143"/>
      <c r="AO219" s="143"/>
      <c r="AP219" s="144"/>
      <c r="AQ219" s="144"/>
    </row>
    <row r="220" spans="2:43" ht="15.75" x14ac:dyDescent="0.25">
      <c r="B220" s="87"/>
      <c r="C220" s="129" t="s">
        <v>162</v>
      </c>
      <c r="D220" s="87"/>
      <c r="E220" s="60">
        <f>G198</f>
        <v>1771.3636363636367</v>
      </c>
      <c r="F220" s="100"/>
      <c r="G220" s="244" t="s">
        <v>213</v>
      </c>
      <c r="H220" s="100"/>
      <c r="I220" s="100"/>
      <c r="J220" s="108"/>
      <c r="K220" s="100"/>
      <c r="L220" s="236" t="s">
        <v>206</v>
      </c>
      <c r="M220" s="133"/>
      <c r="N220" s="141"/>
      <c r="O220" s="141"/>
      <c r="P220" s="141"/>
      <c r="Q220" s="142"/>
      <c r="R220" s="249" t="s">
        <v>223</v>
      </c>
      <c r="S220" s="142">
        <f>S218/S219</f>
        <v>0.98650438484049496</v>
      </c>
      <c r="T220" s="142"/>
      <c r="U220" s="142"/>
      <c r="V220" s="142"/>
      <c r="W220" s="142"/>
      <c r="X220" s="142"/>
      <c r="Y220" s="142"/>
      <c r="Z220" s="142"/>
      <c r="AA220" s="142"/>
      <c r="AB220" s="142"/>
      <c r="AC220" s="143"/>
      <c r="AD220" s="143"/>
      <c r="AE220" s="143"/>
      <c r="AF220" s="143"/>
      <c r="AG220" s="143"/>
      <c r="AH220" s="143"/>
      <c r="AI220" s="143"/>
      <c r="AJ220" s="143"/>
      <c r="AK220" s="143"/>
      <c r="AL220" s="143"/>
      <c r="AM220" s="143"/>
      <c r="AN220" s="143"/>
      <c r="AO220" s="143"/>
      <c r="AP220" s="144"/>
      <c r="AQ220" s="144"/>
    </row>
    <row r="221" spans="2:43" ht="15.75" x14ac:dyDescent="0.25">
      <c r="B221" s="87"/>
      <c r="C221" s="153" t="s">
        <v>161</v>
      </c>
      <c r="D221" s="87"/>
      <c r="E221" s="121">
        <f>IRR(G206:G211,0.1)</f>
        <v>0.90015712486345256</v>
      </c>
      <c r="F221" s="100"/>
      <c r="G221" s="244" t="s">
        <v>214</v>
      </c>
      <c r="H221" s="100"/>
      <c r="I221" s="100"/>
      <c r="J221" s="108"/>
      <c r="K221" s="100"/>
      <c r="L221" s="136" t="s">
        <v>231</v>
      </c>
      <c r="M221" s="133"/>
      <c r="N221" s="141"/>
      <c r="O221" s="141"/>
      <c r="P221" s="141"/>
      <c r="Q221" s="142"/>
      <c r="R221" s="142"/>
      <c r="S221" s="142"/>
      <c r="T221" s="142"/>
      <c r="U221" s="142"/>
      <c r="V221" s="142"/>
      <c r="W221" s="142"/>
      <c r="X221" s="142"/>
      <c r="Y221" s="142"/>
      <c r="Z221" s="142"/>
      <c r="AA221" s="142"/>
      <c r="AB221" s="142"/>
      <c r="AC221" s="143"/>
      <c r="AD221" s="143"/>
      <c r="AE221" s="143"/>
      <c r="AF221" s="143"/>
      <c r="AG221" s="143"/>
      <c r="AH221" s="143"/>
      <c r="AI221" s="143"/>
      <c r="AJ221" s="143"/>
      <c r="AK221" s="143"/>
      <c r="AL221" s="143"/>
      <c r="AM221" s="143"/>
      <c r="AN221" s="143"/>
      <c r="AO221" s="143"/>
      <c r="AP221" s="144"/>
      <c r="AQ221" s="144"/>
    </row>
    <row r="222" spans="2:43" ht="15.75" x14ac:dyDescent="0.25">
      <c r="B222" s="87"/>
      <c r="C222" s="129" t="s">
        <v>231</v>
      </c>
      <c r="D222" s="87"/>
      <c r="E222" s="117">
        <f>S220</f>
        <v>0.98650438484049496</v>
      </c>
      <c r="F222" s="114" t="s">
        <v>130</v>
      </c>
      <c r="G222" s="244" t="s">
        <v>215</v>
      </c>
      <c r="H222" s="100"/>
      <c r="I222" s="100"/>
      <c r="J222" s="108"/>
      <c r="K222" s="100"/>
      <c r="L222" s="133" t="s">
        <v>232</v>
      </c>
      <c r="M222" s="133"/>
      <c r="N222" s="141"/>
      <c r="O222" s="141"/>
      <c r="P222" s="141"/>
      <c r="Q222" s="142"/>
      <c r="R222" s="142"/>
      <c r="S222" s="142"/>
      <c r="T222" s="142"/>
      <c r="U222" s="142"/>
      <c r="V222" s="142"/>
      <c r="W222" s="142"/>
      <c r="X222" s="142"/>
      <c r="Y222" s="142"/>
      <c r="Z222" s="142"/>
      <c r="AA222" s="142"/>
      <c r="AB222" s="142"/>
      <c r="AC222" s="143"/>
      <c r="AD222" s="143"/>
      <c r="AE222" s="143"/>
      <c r="AF222" s="143"/>
      <c r="AG222" s="143"/>
      <c r="AH222" s="143"/>
      <c r="AI222" s="143"/>
      <c r="AJ222" s="143"/>
      <c r="AK222" s="143"/>
      <c r="AL222" s="143"/>
      <c r="AM222" s="143"/>
      <c r="AN222" s="143"/>
      <c r="AO222" s="143"/>
      <c r="AP222" s="144"/>
      <c r="AQ222" s="144"/>
    </row>
    <row r="223" spans="2:43" ht="15.75" x14ac:dyDescent="0.25">
      <c r="B223" s="87"/>
      <c r="C223" s="130" t="s">
        <v>235</v>
      </c>
      <c r="D223" s="131"/>
      <c r="E223" s="131"/>
      <c r="F223" s="131"/>
      <c r="G223" s="245" t="s">
        <v>216</v>
      </c>
      <c r="H223" s="131"/>
      <c r="I223" s="131"/>
      <c r="J223" s="109"/>
      <c r="K223" s="100"/>
      <c r="L223" s="236" t="s">
        <v>233</v>
      </c>
      <c r="M223" s="141"/>
      <c r="N223" s="141"/>
      <c r="O223" s="141"/>
      <c r="P223" s="141"/>
      <c r="Q223" s="142"/>
      <c r="R223" s="142"/>
      <c r="S223" s="142"/>
      <c r="T223" s="142"/>
      <c r="U223" s="142"/>
      <c r="V223" s="142"/>
      <c r="W223" s="142"/>
      <c r="X223" s="142"/>
      <c r="Y223" s="142"/>
      <c r="Z223" s="142"/>
      <c r="AA223" s="142"/>
      <c r="AB223" s="142"/>
      <c r="AC223" s="143"/>
      <c r="AD223" s="143"/>
      <c r="AE223" s="143"/>
      <c r="AF223" s="143"/>
      <c r="AG223" s="143"/>
      <c r="AH223" s="143"/>
      <c r="AI223" s="143"/>
      <c r="AJ223" s="143"/>
      <c r="AK223" s="143"/>
      <c r="AL223" s="143"/>
      <c r="AM223" s="143"/>
      <c r="AN223" s="143"/>
      <c r="AO223" s="143"/>
      <c r="AP223" s="144"/>
      <c r="AQ223" s="144"/>
    </row>
    <row r="224" spans="2:43" ht="15.75" x14ac:dyDescent="0.25">
      <c r="B224" s="87"/>
      <c r="C224" s="262"/>
      <c r="D224" s="100"/>
      <c r="E224" s="100"/>
      <c r="F224" s="100"/>
      <c r="G224" s="279"/>
      <c r="H224" s="100"/>
      <c r="I224" s="100"/>
      <c r="J224" s="100"/>
      <c r="K224" s="100"/>
      <c r="L224" s="236" t="s">
        <v>234</v>
      </c>
      <c r="M224" s="294"/>
      <c r="N224" s="141"/>
      <c r="O224" s="141"/>
      <c r="P224" s="141"/>
      <c r="Q224" s="142"/>
      <c r="R224" s="142"/>
      <c r="S224" s="142"/>
      <c r="T224" s="142"/>
      <c r="U224" s="142"/>
      <c r="V224" s="142"/>
      <c r="W224" s="142"/>
      <c r="X224" s="142"/>
      <c r="Y224" s="142"/>
      <c r="Z224" s="142"/>
      <c r="AA224" s="142"/>
      <c r="AB224" s="142"/>
      <c r="AC224" s="143"/>
      <c r="AD224" s="143"/>
      <c r="AE224" s="143"/>
      <c r="AF224" s="143"/>
      <c r="AG224" s="143"/>
      <c r="AH224" s="143"/>
      <c r="AI224" s="143"/>
      <c r="AJ224" s="143"/>
      <c r="AK224" s="143"/>
      <c r="AL224" s="143"/>
      <c r="AM224" s="143"/>
      <c r="AN224" s="143"/>
      <c r="AO224" s="143"/>
      <c r="AP224" s="144"/>
      <c r="AQ224" s="144"/>
    </row>
    <row r="225" spans="2:46" ht="15.75" x14ac:dyDescent="0.25">
      <c r="B225" s="87"/>
      <c r="C225" s="271" t="s">
        <v>242</v>
      </c>
      <c r="D225" s="263"/>
      <c r="E225" s="267"/>
      <c r="F225" s="267"/>
      <c r="G225" s="280"/>
      <c r="H225" s="267"/>
      <c r="I225" s="267"/>
      <c r="J225" s="268"/>
      <c r="K225" s="100"/>
      <c r="L225" s="61"/>
      <c r="M225" s="293"/>
      <c r="N225" s="294"/>
      <c r="O225" s="294"/>
      <c r="P225" s="141"/>
      <c r="Q225" s="142"/>
      <c r="R225" s="142"/>
      <c r="S225" s="142"/>
      <c r="T225" s="142"/>
      <c r="U225" s="142"/>
      <c r="V225" s="142"/>
      <c r="W225" s="142"/>
      <c r="X225" s="142"/>
      <c r="Y225" s="142"/>
      <c r="Z225" s="142"/>
      <c r="AA225" s="142"/>
      <c r="AB225" s="142"/>
      <c r="AC225" s="143"/>
      <c r="AD225" s="143"/>
      <c r="AE225" s="143"/>
      <c r="AF225" s="143"/>
      <c r="AG225" s="143"/>
      <c r="AH225" s="143"/>
      <c r="AI225" s="143"/>
      <c r="AJ225" s="143"/>
      <c r="AK225" s="143"/>
      <c r="AL225" s="143"/>
      <c r="AM225" s="143"/>
      <c r="AN225" s="143"/>
      <c r="AO225" s="143"/>
      <c r="AP225" s="144"/>
      <c r="AQ225" s="144"/>
    </row>
    <row r="226" spans="2:46" ht="15.75" x14ac:dyDescent="0.25">
      <c r="B226" s="87"/>
      <c r="C226" s="272" t="s">
        <v>246</v>
      </c>
      <c r="D226" s="269"/>
      <c r="E226" s="269"/>
      <c r="F226" s="269"/>
      <c r="G226" s="278"/>
      <c r="H226" s="269"/>
      <c r="I226" s="281"/>
      <c r="J226" s="299"/>
      <c r="K226" s="100"/>
      <c r="L226" s="61"/>
      <c r="M226" s="295"/>
      <c r="N226" s="294"/>
      <c r="O226" s="294"/>
      <c r="P226" s="141"/>
      <c r="Q226" s="142"/>
      <c r="R226" s="142"/>
      <c r="S226" s="142"/>
      <c r="T226" s="142"/>
      <c r="U226" s="142"/>
      <c r="V226" s="142"/>
      <c r="W226" s="142"/>
      <c r="X226" s="142"/>
      <c r="Y226" s="142"/>
      <c r="Z226" s="142"/>
      <c r="AA226" s="142"/>
      <c r="AB226" s="142"/>
      <c r="AC226" s="143"/>
      <c r="AD226" s="143"/>
      <c r="AE226" s="143"/>
      <c r="AF226" s="143"/>
      <c r="AG226" s="143"/>
      <c r="AH226" s="143"/>
      <c r="AI226" s="143"/>
      <c r="AJ226" s="143"/>
      <c r="AK226" s="143"/>
      <c r="AL226" s="143"/>
      <c r="AM226" s="143"/>
      <c r="AN226" s="143"/>
      <c r="AO226" s="143"/>
      <c r="AP226" s="144"/>
      <c r="AQ226" s="144"/>
    </row>
    <row r="227" spans="2:46" ht="15.75" x14ac:dyDescent="0.25">
      <c r="B227" s="87"/>
      <c r="C227" s="272" t="s">
        <v>244</v>
      </c>
      <c r="D227" s="264"/>
      <c r="E227" s="264"/>
      <c r="F227" s="264"/>
      <c r="G227" s="264"/>
      <c r="H227" s="264"/>
      <c r="I227" s="282"/>
      <c r="J227" s="264"/>
      <c r="K227" s="100"/>
      <c r="L227" s="61"/>
      <c r="M227" s="296"/>
      <c r="N227" s="294"/>
      <c r="O227" s="294"/>
      <c r="P227" s="141"/>
      <c r="Q227" s="142"/>
      <c r="R227" s="142"/>
      <c r="S227" s="142"/>
      <c r="T227" s="142"/>
      <c r="U227" s="142"/>
      <c r="V227" s="142"/>
      <c r="W227" s="142"/>
      <c r="X227" s="142"/>
      <c r="Y227" s="142"/>
      <c r="Z227" s="142"/>
      <c r="AA227" s="142"/>
      <c r="AB227" s="142"/>
      <c r="AC227" s="143"/>
      <c r="AD227" s="143"/>
      <c r="AE227" s="143"/>
      <c r="AF227" s="143"/>
      <c r="AG227" s="143"/>
      <c r="AH227" s="143"/>
      <c r="AI227" s="143"/>
      <c r="AJ227" s="143"/>
      <c r="AK227" s="143"/>
      <c r="AL227" s="143"/>
      <c r="AM227" s="143"/>
      <c r="AN227" s="143"/>
      <c r="AO227" s="143"/>
      <c r="AP227" s="144"/>
      <c r="AQ227" s="144"/>
    </row>
    <row r="228" spans="2:46" ht="15.75" x14ac:dyDescent="0.25">
      <c r="B228" s="87"/>
      <c r="C228" s="272" t="s">
        <v>245</v>
      </c>
      <c r="D228" s="274"/>
      <c r="E228" s="274"/>
      <c r="F228" s="274"/>
      <c r="G228" s="274"/>
      <c r="H228" s="274"/>
      <c r="I228" s="283"/>
      <c r="J228" s="274"/>
      <c r="K228" s="100"/>
      <c r="L228" s="61"/>
      <c r="M228" s="297"/>
      <c r="N228" s="294"/>
      <c r="O228" s="294"/>
      <c r="P228" s="141"/>
      <c r="Q228" s="142"/>
      <c r="R228" s="142"/>
      <c r="S228" s="142"/>
      <c r="T228" s="142"/>
      <c r="U228" s="142"/>
      <c r="V228" s="142"/>
      <c r="W228" s="142"/>
      <c r="X228" s="142"/>
      <c r="Y228" s="142"/>
      <c r="Z228" s="142"/>
      <c r="AA228" s="142"/>
      <c r="AB228" s="142"/>
      <c r="AC228" s="143"/>
      <c r="AD228" s="143"/>
      <c r="AE228" s="143"/>
      <c r="AF228" s="143"/>
      <c r="AG228" s="143"/>
      <c r="AH228" s="143"/>
      <c r="AI228" s="143"/>
      <c r="AJ228" s="143"/>
      <c r="AK228" s="143"/>
      <c r="AL228" s="143"/>
      <c r="AM228" s="143"/>
      <c r="AN228" s="143"/>
      <c r="AO228" s="143"/>
      <c r="AP228" s="144"/>
      <c r="AQ228" s="144"/>
    </row>
    <row r="229" spans="2:46" ht="15.75" x14ac:dyDescent="0.25">
      <c r="B229" s="87"/>
      <c r="C229" s="272" t="s">
        <v>247</v>
      </c>
      <c r="D229" s="265"/>
      <c r="E229" s="265"/>
      <c r="F229" s="266"/>
      <c r="G229" s="266"/>
      <c r="H229" s="266"/>
      <c r="I229" s="284"/>
      <c r="J229" s="266"/>
      <c r="K229" s="100"/>
      <c r="L229" s="236"/>
      <c r="M229" s="298"/>
      <c r="N229" s="294"/>
      <c r="O229" s="294"/>
      <c r="P229" s="141"/>
      <c r="Q229" s="142"/>
      <c r="R229" s="142"/>
      <c r="S229" s="142"/>
      <c r="T229" s="142"/>
      <c r="U229" s="142"/>
      <c r="V229" s="142"/>
      <c r="W229" s="142"/>
      <c r="X229" s="142"/>
      <c r="Y229" s="142"/>
      <c r="Z229" s="142"/>
      <c r="AA229" s="142"/>
      <c r="AB229" s="142"/>
      <c r="AC229" s="143"/>
      <c r="AD229" s="143"/>
      <c r="AE229" s="143"/>
      <c r="AF229" s="143"/>
      <c r="AG229" s="143"/>
      <c r="AH229" s="143"/>
      <c r="AI229" s="143"/>
      <c r="AJ229" s="143"/>
      <c r="AK229" s="143"/>
      <c r="AL229" s="143"/>
      <c r="AM229" s="143"/>
      <c r="AN229" s="143"/>
      <c r="AO229" s="143"/>
      <c r="AP229" s="144"/>
      <c r="AQ229" s="144"/>
    </row>
    <row r="230" spans="2:46" ht="15.75" x14ac:dyDescent="0.25">
      <c r="B230" s="87"/>
      <c r="C230" s="273" t="s">
        <v>230</v>
      </c>
      <c r="D230" s="270"/>
      <c r="E230" s="270"/>
      <c r="F230" s="270"/>
      <c r="G230" s="270"/>
      <c r="H230" s="270"/>
      <c r="I230" s="285"/>
      <c r="J230" s="270"/>
      <c r="K230" s="100"/>
      <c r="L230" s="236"/>
      <c r="M230" s="294"/>
      <c r="N230" s="294"/>
      <c r="O230" s="294"/>
      <c r="P230" s="141"/>
      <c r="Q230" s="142"/>
      <c r="R230" s="142"/>
      <c r="S230" s="142"/>
      <c r="T230" s="142"/>
      <c r="U230" s="142"/>
      <c r="V230" s="142"/>
      <c r="W230" s="142"/>
      <c r="X230" s="142"/>
      <c r="Y230" s="142"/>
      <c r="Z230" s="142"/>
      <c r="AA230" s="142"/>
      <c r="AB230" s="142"/>
      <c r="AC230" s="143"/>
      <c r="AD230" s="143"/>
      <c r="AE230" s="143"/>
      <c r="AF230" s="143"/>
      <c r="AG230" s="143"/>
      <c r="AH230" s="143"/>
      <c r="AI230" s="143"/>
      <c r="AJ230" s="143"/>
      <c r="AK230" s="143"/>
      <c r="AL230" s="143"/>
      <c r="AM230" s="143"/>
      <c r="AN230" s="143"/>
      <c r="AO230" s="143"/>
      <c r="AP230" s="144"/>
      <c r="AQ230" s="144"/>
    </row>
    <row r="231" spans="2:46" ht="15.75" x14ac:dyDescent="0.25">
      <c r="B231" s="87"/>
      <c r="C231" s="87"/>
      <c r="D231" s="87"/>
      <c r="E231" s="87"/>
      <c r="F231" s="87"/>
      <c r="G231" s="100"/>
      <c r="H231" s="100"/>
      <c r="I231" s="100"/>
      <c r="J231" s="100"/>
      <c r="K231" s="100"/>
      <c r="L231" s="61"/>
      <c r="M231" s="61"/>
      <c r="N231" s="294"/>
      <c r="O231" s="294"/>
      <c r="P231" s="141"/>
      <c r="Q231" s="142"/>
      <c r="R231" s="142"/>
      <c r="S231" s="142"/>
      <c r="T231" s="142"/>
      <c r="U231" s="142"/>
      <c r="V231" s="142"/>
      <c r="W231" s="142"/>
      <c r="X231" s="142"/>
      <c r="Y231" s="142"/>
      <c r="Z231" s="142"/>
      <c r="AA231" s="142"/>
      <c r="AB231" s="142"/>
      <c r="AC231" s="143"/>
      <c r="AD231" s="143"/>
      <c r="AE231" s="143"/>
      <c r="AF231" s="143"/>
      <c r="AG231" s="143"/>
      <c r="AH231" s="143"/>
      <c r="AI231" s="143"/>
      <c r="AJ231" s="143"/>
      <c r="AK231" s="143"/>
      <c r="AL231" s="143"/>
      <c r="AM231" s="143"/>
      <c r="AN231" s="143"/>
      <c r="AO231" s="143"/>
      <c r="AP231" s="144"/>
      <c r="AQ231" s="144"/>
    </row>
    <row r="232" spans="2:46" s="81" customFormat="1" ht="18.75" x14ac:dyDescent="0.3">
      <c r="C232" s="90"/>
      <c r="D232" s="90"/>
      <c r="E232" s="90"/>
      <c r="F232" s="90"/>
      <c r="G232" s="90"/>
      <c r="H232" s="90"/>
      <c r="I232" s="90"/>
      <c r="L232" s="142"/>
      <c r="M232" s="142"/>
      <c r="N232" s="142"/>
      <c r="O232" s="142"/>
      <c r="P232" s="142"/>
      <c r="Q232" s="142"/>
      <c r="R232" s="142"/>
      <c r="S232" s="142"/>
      <c r="T232" s="142"/>
      <c r="U232" s="142"/>
      <c r="V232" s="142"/>
      <c r="W232" s="142"/>
      <c r="X232" s="142"/>
      <c r="Y232" s="142"/>
      <c r="Z232" s="142"/>
      <c r="AA232" s="142"/>
      <c r="AB232" s="142"/>
      <c r="AC232" s="143"/>
      <c r="AD232" s="143"/>
      <c r="AE232" s="143"/>
      <c r="AF232" s="143"/>
      <c r="AG232" s="143"/>
      <c r="AH232" s="143"/>
      <c r="AI232" s="143"/>
      <c r="AJ232" s="143"/>
      <c r="AK232" s="143"/>
      <c r="AL232" s="143"/>
      <c r="AM232" s="143"/>
      <c r="AN232" s="143"/>
      <c r="AO232" s="143"/>
      <c r="AP232" s="144"/>
      <c r="AQ232" s="144"/>
      <c r="AR232"/>
      <c r="AS232"/>
      <c r="AT232"/>
    </row>
    <row r="233" spans="2:46" s="81" customFormat="1" x14ac:dyDescent="0.25">
      <c r="L233" s="142"/>
      <c r="M233" s="142"/>
      <c r="N233" s="142"/>
      <c r="O233" s="142"/>
      <c r="P233" s="142"/>
      <c r="Q233" s="142"/>
      <c r="R233" s="142"/>
      <c r="S233" s="142"/>
      <c r="T233" s="142"/>
      <c r="U233" s="142"/>
      <c r="V233" s="142"/>
      <c r="W233" s="142"/>
      <c r="X233" s="142"/>
      <c r="Y233" s="142"/>
      <c r="Z233" s="142"/>
      <c r="AA233" s="142"/>
      <c r="AB233" s="142"/>
      <c r="AC233" s="143"/>
      <c r="AD233" s="143"/>
      <c r="AE233" s="143"/>
      <c r="AF233" s="143"/>
      <c r="AG233" s="143"/>
      <c r="AH233" s="143"/>
      <c r="AI233" s="143"/>
      <c r="AJ233" s="143"/>
      <c r="AK233" s="143"/>
      <c r="AL233" s="143"/>
      <c r="AM233" s="143"/>
      <c r="AN233" s="143"/>
      <c r="AO233" s="143"/>
      <c r="AP233" s="144"/>
      <c r="AQ233" s="144"/>
      <c r="AR233"/>
      <c r="AS233"/>
      <c r="AT233"/>
    </row>
    <row r="234" spans="2:46" s="81" customFormat="1" x14ac:dyDescent="0.25">
      <c r="L234" s="142"/>
      <c r="M234" s="142"/>
      <c r="N234" s="142"/>
      <c r="O234" s="142"/>
      <c r="P234" s="142"/>
      <c r="Q234" s="142"/>
      <c r="R234" s="142"/>
      <c r="S234" s="142"/>
      <c r="T234" s="142"/>
      <c r="U234" s="142"/>
      <c r="V234" s="142"/>
      <c r="W234" s="142"/>
      <c r="X234" s="142"/>
      <c r="Y234" s="142"/>
      <c r="Z234" s="142"/>
      <c r="AA234" s="142"/>
      <c r="AB234" s="142"/>
      <c r="AC234" s="143"/>
      <c r="AD234" s="143"/>
      <c r="AE234" s="143"/>
      <c r="AF234" s="143"/>
      <c r="AG234" s="143"/>
      <c r="AH234" s="143"/>
      <c r="AI234" s="143"/>
      <c r="AJ234" s="143"/>
      <c r="AK234" s="143"/>
      <c r="AL234" s="143"/>
      <c r="AM234" s="143"/>
      <c r="AN234" s="143"/>
      <c r="AO234" s="143"/>
      <c r="AP234" s="144"/>
      <c r="AQ234" s="144"/>
      <c r="AR234"/>
      <c r="AS234"/>
      <c r="AT234"/>
    </row>
    <row r="235" spans="2:46" s="81" customFormat="1" x14ac:dyDescent="0.25">
      <c r="L235" s="142"/>
      <c r="M235" s="142"/>
      <c r="N235" s="142"/>
      <c r="O235" s="142"/>
      <c r="P235" s="142"/>
      <c r="Q235" s="142"/>
      <c r="R235" s="142"/>
      <c r="S235" s="142"/>
      <c r="T235" s="142"/>
      <c r="U235" s="142"/>
      <c r="V235" s="142"/>
      <c r="W235" s="142"/>
      <c r="X235" s="142"/>
      <c r="Y235" s="142"/>
      <c r="Z235" s="142"/>
      <c r="AA235" s="142"/>
      <c r="AB235" s="142"/>
      <c r="AC235" s="143"/>
      <c r="AD235" s="143"/>
      <c r="AE235" s="143"/>
      <c r="AF235" s="143"/>
      <c r="AG235" s="143"/>
      <c r="AH235" s="143"/>
      <c r="AI235" s="143"/>
      <c r="AJ235" s="143"/>
      <c r="AK235" s="143"/>
      <c r="AL235" s="143"/>
      <c r="AM235" s="143"/>
      <c r="AN235" s="143"/>
      <c r="AO235" s="143"/>
      <c r="AP235" s="144"/>
      <c r="AQ235" s="144"/>
      <c r="AR235"/>
      <c r="AS235"/>
      <c r="AT235"/>
    </row>
    <row r="236" spans="2:46" s="81" customFormat="1" x14ac:dyDescent="0.25">
      <c r="L236" s="142"/>
      <c r="M236" s="142"/>
      <c r="N236" s="142"/>
      <c r="O236" s="142"/>
      <c r="P236" s="142"/>
      <c r="Q236" s="142"/>
      <c r="R236" s="142"/>
      <c r="S236" s="142"/>
      <c r="T236" s="142"/>
      <c r="U236" s="142"/>
      <c r="V236" s="142"/>
      <c r="W236" s="142"/>
      <c r="X236" s="142"/>
      <c r="Y236" s="142"/>
      <c r="Z236" s="142"/>
      <c r="AA236" s="142"/>
      <c r="AB236" s="142"/>
      <c r="AC236" s="143"/>
      <c r="AD236" s="143"/>
      <c r="AE236" s="143"/>
      <c r="AF236" s="143"/>
      <c r="AG236" s="143"/>
      <c r="AH236" s="143"/>
      <c r="AI236" s="143"/>
      <c r="AJ236" s="143"/>
      <c r="AK236" s="143"/>
      <c r="AL236" s="143"/>
      <c r="AM236" s="143"/>
      <c r="AN236" s="143"/>
      <c r="AO236" s="143"/>
      <c r="AP236" s="144"/>
      <c r="AQ236" s="144"/>
      <c r="AR236"/>
      <c r="AS236"/>
      <c r="AT236"/>
    </row>
    <row r="237" spans="2:46" s="81" customFormat="1" x14ac:dyDescent="0.25">
      <c r="L237" s="142"/>
      <c r="M237" s="142"/>
      <c r="N237" s="142"/>
      <c r="O237" s="142"/>
      <c r="P237" s="142"/>
      <c r="Q237" s="142"/>
      <c r="R237" s="142"/>
      <c r="S237" s="142"/>
      <c r="T237" s="142"/>
      <c r="U237" s="142"/>
      <c r="V237" s="142"/>
      <c r="W237" s="142"/>
      <c r="X237" s="142"/>
      <c r="Y237" s="142"/>
      <c r="Z237" s="142"/>
      <c r="AA237" s="142"/>
      <c r="AB237" s="142"/>
      <c r="AC237" s="143"/>
      <c r="AD237" s="143"/>
      <c r="AE237" s="143"/>
      <c r="AF237" s="143"/>
      <c r="AG237" s="143"/>
      <c r="AH237" s="143"/>
      <c r="AI237" s="143"/>
      <c r="AJ237" s="143"/>
      <c r="AK237" s="143"/>
      <c r="AL237" s="143"/>
      <c r="AM237" s="143"/>
      <c r="AN237" s="143"/>
      <c r="AO237" s="143"/>
      <c r="AP237" s="144"/>
      <c r="AQ237" s="144"/>
      <c r="AR237"/>
      <c r="AS237"/>
      <c r="AT237"/>
    </row>
    <row r="238" spans="2:46" s="81" customFormat="1" x14ac:dyDescent="0.25">
      <c r="L238" s="142"/>
      <c r="M238" s="142"/>
      <c r="N238" s="142"/>
      <c r="O238" s="142"/>
      <c r="P238" s="142"/>
      <c r="Q238" s="142"/>
      <c r="R238" s="142"/>
      <c r="S238" s="142"/>
      <c r="T238" s="142"/>
      <c r="U238" s="142"/>
      <c r="V238" s="142"/>
      <c r="W238" s="142"/>
      <c r="X238" s="142"/>
      <c r="Y238" s="142"/>
      <c r="Z238" s="142"/>
      <c r="AA238" s="142"/>
      <c r="AB238" s="142"/>
      <c r="AC238" s="143"/>
      <c r="AD238" s="143"/>
      <c r="AE238" s="143"/>
      <c r="AF238" s="143"/>
      <c r="AG238" s="143"/>
      <c r="AH238" s="143"/>
      <c r="AI238" s="143"/>
      <c r="AJ238" s="143"/>
      <c r="AK238" s="143"/>
      <c r="AL238" s="143"/>
      <c r="AM238" s="143"/>
      <c r="AN238" s="143"/>
      <c r="AO238" s="143"/>
      <c r="AP238" s="144"/>
      <c r="AQ238" s="144"/>
      <c r="AR238"/>
      <c r="AS238"/>
      <c r="AT238"/>
    </row>
    <row r="239" spans="2:46" s="81" customFormat="1" x14ac:dyDescent="0.25">
      <c r="L239" s="142"/>
      <c r="M239" s="142"/>
      <c r="N239" s="142"/>
      <c r="O239" s="142"/>
      <c r="P239" s="142"/>
      <c r="Q239" s="142"/>
      <c r="R239" s="142"/>
      <c r="S239" s="142"/>
      <c r="T239" s="142"/>
      <c r="U239" s="142"/>
      <c r="V239" s="142"/>
      <c r="W239" s="142"/>
      <c r="X239" s="142"/>
      <c r="Y239" s="142"/>
      <c r="Z239" s="142"/>
      <c r="AA239" s="142"/>
      <c r="AB239" s="142"/>
      <c r="AC239" s="143"/>
      <c r="AD239" s="143"/>
      <c r="AE239" s="143"/>
      <c r="AF239" s="143"/>
      <c r="AG239" s="143"/>
      <c r="AH239" s="143"/>
      <c r="AI239" s="143"/>
      <c r="AJ239" s="143"/>
      <c r="AK239" s="143"/>
      <c r="AL239" s="143"/>
      <c r="AM239" s="143"/>
      <c r="AN239" s="143"/>
      <c r="AO239" s="143"/>
      <c r="AP239" s="144"/>
      <c r="AQ239" s="144"/>
      <c r="AR239"/>
      <c r="AS239"/>
      <c r="AT239"/>
    </row>
    <row r="240" spans="2:46" s="81" customFormat="1" x14ac:dyDescent="0.25">
      <c r="L240" s="142"/>
      <c r="M240" s="142"/>
      <c r="N240" s="142"/>
      <c r="O240" s="142"/>
      <c r="P240" s="142"/>
      <c r="Q240" s="142"/>
      <c r="R240" s="142"/>
      <c r="S240" s="142"/>
      <c r="T240" s="142"/>
      <c r="U240" s="142"/>
      <c r="V240" s="142"/>
      <c r="W240" s="142"/>
      <c r="X240" s="142"/>
      <c r="Y240" s="142"/>
      <c r="Z240" s="142"/>
      <c r="AA240" s="142"/>
      <c r="AB240" s="142"/>
      <c r="AC240" s="143"/>
      <c r="AD240" s="143"/>
      <c r="AE240" s="143"/>
      <c r="AF240" s="143"/>
      <c r="AG240" s="143"/>
      <c r="AH240" s="143"/>
      <c r="AI240" s="143"/>
      <c r="AJ240" s="143"/>
      <c r="AK240" s="143"/>
      <c r="AL240" s="143"/>
      <c r="AM240" s="143"/>
      <c r="AN240" s="143"/>
      <c r="AO240" s="143"/>
      <c r="AP240" s="144"/>
      <c r="AQ240" s="144"/>
      <c r="AR240"/>
      <c r="AS240"/>
      <c r="AT240"/>
    </row>
    <row r="241" spans="12:46" s="81" customFormat="1" x14ac:dyDescent="0.25">
      <c r="L241" s="142"/>
      <c r="M241" s="142"/>
      <c r="N241" s="142"/>
      <c r="O241" s="142"/>
      <c r="P241" s="142"/>
      <c r="Q241" s="142"/>
      <c r="R241" s="142"/>
      <c r="S241" s="142"/>
      <c r="T241" s="142"/>
      <c r="U241" s="142"/>
      <c r="V241" s="142"/>
      <c r="W241" s="142"/>
      <c r="X241" s="142"/>
      <c r="Y241" s="142"/>
      <c r="Z241" s="142"/>
      <c r="AA241" s="142"/>
      <c r="AB241" s="142"/>
      <c r="AC241" s="143"/>
      <c r="AD241" s="143"/>
      <c r="AE241" s="143"/>
      <c r="AF241" s="143"/>
      <c r="AG241" s="143"/>
      <c r="AH241" s="143"/>
      <c r="AI241" s="143"/>
      <c r="AJ241" s="143"/>
      <c r="AK241" s="143"/>
      <c r="AL241" s="143"/>
      <c r="AM241" s="143"/>
      <c r="AN241" s="143"/>
      <c r="AO241" s="143"/>
      <c r="AP241" s="144"/>
      <c r="AQ241" s="144"/>
      <c r="AR241"/>
      <c r="AS241"/>
      <c r="AT241"/>
    </row>
    <row r="242" spans="12:46" s="81" customFormat="1" x14ac:dyDescent="0.25">
      <c r="L242" s="142"/>
      <c r="M242" s="142"/>
      <c r="N242" s="142"/>
      <c r="O242" s="142"/>
      <c r="P242" s="142"/>
      <c r="Q242" s="142"/>
      <c r="R242" s="142"/>
      <c r="S242" s="142"/>
      <c r="T242" s="142"/>
      <c r="U242" s="142"/>
      <c r="V242" s="142"/>
      <c r="W242" s="142"/>
      <c r="X242" s="142"/>
      <c r="Y242" s="142"/>
      <c r="Z242" s="142"/>
      <c r="AA242" s="142"/>
      <c r="AB242" s="142"/>
      <c r="AC242" s="143"/>
      <c r="AD242" s="143"/>
      <c r="AE242" s="143"/>
      <c r="AF242" s="143"/>
      <c r="AG242" s="143"/>
      <c r="AH242" s="143"/>
      <c r="AI242" s="143"/>
      <c r="AJ242" s="143"/>
      <c r="AK242" s="143"/>
      <c r="AL242" s="143"/>
      <c r="AM242" s="143"/>
      <c r="AN242" s="143"/>
      <c r="AO242" s="143"/>
      <c r="AP242" s="144"/>
      <c r="AQ242" s="144"/>
      <c r="AR242"/>
      <c r="AS242"/>
      <c r="AT242"/>
    </row>
    <row r="243" spans="12:46" s="81" customFormat="1" x14ac:dyDescent="0.25">
      <c r="L243" s="142"/>
      <c r="M243" s="142"/>
      <c r="N243" s="142"/>
      <c r="O243" s="142"/>
      <c r="P243" s="142"/>
      <c r="Q243" s="142"/>
      <c r="R243" s="142"/>
      <c r="S243" s="142"/>
      <c r="T243" s="142"/>
      <c r="U243" s="142"/>
      <c r="V243" s="142"/>
      <c r="W243" s="142"/>
      <c r="X243" s="142"/>
      <c r="Y243" s="142"/>
      <c r="Z243" s="142"/>
      <c r="AA243" s="142"/>
      <c r="AB243" s="142"/>
      <c r="AC243" s="143"/>
      <c r="AD243" s="143"/>
      <c r="AE243" s="143"/>
      <c r="AF243" s="143"/>
      <c r="AG243" s="143"/>
      <c r="AH243" s="143"/>
      <c r="AI243" s="143"/>
      <c r="AJ243" s="143"/>
      <c r="AK243" s="143"/>
      <c r="AL243" s="143"/>
      <c r="AM243" s="143"/>
      <c r="AN243" s="143"/>
      <c r="AO243" s="143"/>
      <c r="AP243" s="144"/>
      <c r="AQ243" s="144"/>
      <c r="AR243"/>
      <c r="AS243"/>
      <c r="AT243"/>
    </row>
    <row r="244" spans="12:46" s="81" customFormat="1" x14ac:dyDescent="0.25">
      <c r="L244" s="142"/>
      <c r="M244" s="142"/>
      <c r="N244" s="142"/>
      <c r="O244" s="142"/>
      <c r="P244" s="142"/>
      <c r="Q244" s="142"/>
      <c r="R244" s="142"/>
      <c r="S244" s="142"/>
      <c r="T244" s="142"/>
      <c r="U244" s="142"/>
      <c r="V244" s="142"/>
      <c r="W244" s="142"/>
      <c r="X244" s="142"/>
      <c r="Y244" s="142"/>
      <c r="Z244" s="142"/>
      <c r="AA244" s="142"/>
      <c r="AB244" s="142"/>
      <c r="AC244" s="143"/>
      <c r="AD244" s="143"/>
      <c r="AE244" s="143"/>
      <c r="AF244" s="143"/>
      <c r="AG244" s="143"/>
      <c r="AH244" s="143"/>
      <c r="AI244" s="143"/>
      <c r="AJ244" s="143"/>
      <c r="AK244" s="143"/>
      <c r="AL244" s="143"/>
      <c r="AM244" s="143"/>
      <c r="AN244" s="143"/>
      <c r="AO244" s="143"/>
      <c r="AP244" s="144"/>
      <c r="AQ244" s="144"/>
      <c r="AR244"/>
      <c r="AS244"/>
      <c r="AT244"/>
    </row>
    <row r="245" spans="12:46" s="81" customFormat="1" x14ac:dyDescent="0.25">
      <c r="L245" s="142"/>
      <c r="M245" s="142"/>
      <c r="N245" s="142"/>
      <c r="O245" s="142"/>
      <c r="P245" s="142"/>
      <c r="Q245" s="142"/>
      <c r="R245" s="142"/>
      <c r="S245" s="142"/>
      <c r="T245" s="142"/>
      <c r="U245" s="142"/>
      <c r="V245" s="142"/>
      <c r="W245" s="142"/>
      <c r="X245" s="142"/>
      <c r="Y245" s="142"/>
      <c r="Z245" s="142"/>
      <c r="AA245" s="142"/>
      <c r="AB245" s="142"/>
      <c r="AC245" s="143"/>
      <c r="AD245" s="143"/>
      <c r="AE245" s="143"/>
      <c r="AF245" s="143"/>
      <c r="AG245" s="143"/>
      <c r="AH245" s="143"/>
      <c r="AI245" s="143"/>
      <c r="AJ245" s="143"/>
      <c r="AK245" s="143"/>
      <c r="AL245" s="143"/>
      <c r="AM245" s="143"/>
      <c r="AN245" s="143"/>
      <c r="AO245" s="143"/>
      <c r="AP245" s="143"/>
      <c r="AQ245" s="143"/>
    </row>
    <row r="246" spans="12:46" s="81" customFormat="1" x14ac:dyDescent="0.25">
      <c r="L246" s="142"/>
      <c r="M246" s="142"/>
      <c r="N246" s="142"/>
      <c r="O246" s="142"/>
      <c r="P246" s="142"/>
      <c r="Q246" s="142"/>
      <c r="R246" s="142"/>
      <c r="S246" s="142"/>
      <c r="T246" s="142"/>
      <c r="U246" s="142"/>
      <c r="V246" s="142"/>
      <c r="W246" s="142"/>
      <c r="X246" s="142"/>
      <c r="Y246" s="142"/>
      <c r="Z246" s="142"/>
      <c r="AA246" s="142"/>
      <c r="AB246" s="142"/>
      <c r="AC246" s="143"/>
      <c r="AD246" s="143"/>
      <c r="AE246" s="143"/>
      <c r="AF246" s="143"/>
      <c r="AG246" s="143"/>
      <c r="AH246" s="143"/>
      <c r="AI246" s="143"/>
      <c r="AJ246" s="143"/>
      <c r="AK246" s="143"/>
      <c r="AL246" s="143"/>
      <c r="AM246" s="143"/>
      <c r="AN246" s="143"/>
      <c r="AO246" s="143"/>
      <c r="AP246" s="143"/>
      <c r="AQ246" s="143"/>
    </row>
    <row r="247" spans="12:46" s="81" customFormat="1" x14ac:dyDescent="0.25">
      <c r="L247" s="142"/>
      <c r="M247" s="142"/>
      <c r="N247" s="142"/>
      <c r="O247" s="142"/>
      <c r="P247" s="142"/>
      <c r="Q247" s="142"/>
      <c r="R247" s="142"/>
      <c r="S247" s="142"/>
      <c r="T247" s="142"/>
      <c r="U247" s="142"/>
      <c r="V247" s="142"/>
      <c r="W247" s="142"/>
      <c r="X247" s="142"/>
      <c r="Y247" s="142"/>
      <c r="Z247" s="142"/>
      <c r="AA247" s="142"/>
      <c r="AB247" s="142"/>
      <c r="AC247" s="143"/>
      <c r="AD247" s="143"/>
      <c r="AE247" s="143"/>
      <c r="AF247" s="143"/>
      <c r="AG247" s="143"/>
      <c r="AH247" s="143"/>
      <c r="AI247" s="143"/>
      <c r="AJ247" s="143"/>
      <c r="AK247" s="143"/>
      <c r="AL247" s="143"/>
      <c r="AM247" s="143"/>
      <c r="AN247" s="143"/>
      <c r="AO247" s="143"/>
      <c r="AP247" s="143"/>
      <c r="AQ247" s="143"/>
    </row>
    <row r="248" spans="12:46" s="81" customFormat="1" x14ac:dyDescent="0.25">
      <c r="L248" s="142"/>
      <c r="M248" s="142"/>
      <c r="N248" s="142"/>
      <c r="O248" s="142"/>
      <c r="P248" s="142"/>
      <c r="Q248" s="142"/>
      <c r="R248" s="142"/>
      <c r="S248" s="142"/>
      <c r="T248" s="142"/>
      <c r="U248" s="142"/>
      <c r="V248" s="142"/>
      <c r="W248" s="142"/>
      <c r="X248" s="142"/>
      <c r="Y248" s="142"/>
      <c r="Z248" s="142"/>
      <c r="AA248" s="142"/>
      <c r="AB248" s="142"/>
      <c r="AC248" s="143"/>
      <c r="AD248" s="143"/>
      <c r="AE248" s="143"/>
      <c r="AF248" s="143"/>
      <c r="AG248" s="143"/>
      <c r="AH248" s="143"/>
      <c r="AI248" s="143"/>
      <c r="AJ248" s="143"/>
      <c r="AK248" s="143"/>
      <c r="AL248" s="143"/>
      <c r="AM248" s="143"/>
      <c r="AN248" s="143"/>
      <c r="AO248" s="143"/>
      <c r="AP248" s="143"/>
      <c r="AQ248" s="143"/>
    </row>
    <row r="249" spans="12:46" s="81" customFormat="1" x14ac:dyDescent="0.25">
      <c r="L249" s="142"/>
      <c r="M249" s="142"/>
      <c r="N249" s="142"/>
      <c r="O249" s="142"/>
      <c r="P249" s="142"/>
      <c r="Q249" s="142"/>
      <c r="R249" s="142"/>
      <c r="S249" s="142"/>
      <c r="T249" s="142"/>
      <c r="U249" s="142"/>
      <c r="V249" s="142"/>
      <c r="W249" s="142"/>
      <c r="X249" s="142"/>
      <c r="Y249" s="142"/>
      <c r="Z249" s="142"/>
      <c r="AA249" s="142"/>
      <c r="AB249" s="142"/>
      <c r="AC249" s="143"/>
      <c r="AD249" s="143"/>
      <c r="AE249" s="143"/>
      <c r="AF249" s="143"/>
      <c r="AG249" s="143"/>
      <c r="AH249" s="143"/>
      <c r="AI249" s="143"/>
      <c r="AJ249" s="143"/>
      <c r="AK249" s="143"/>
      <c r="AL249" s="143"/>
      <c r="AM249" s="143"/>
      <c r="AN249" s="143"/>
      <c r="AO249" s="143"/>
      <c r="AP249" s="143"/>
      <c r="AQ249" s="143"/>
    </row>
    <row r="250" spans="12:46" s="81" customFormat="1" x14ac:dyDescent="0.25">
      <c r="L250" s="142"/>
      <c r="M250" s="142"/>
      <c r="N250" s="142"/>
      <c r="O250" s="142"/>
      <c r="P250" s="142"/>
      <c r="Q250" s="142"/>
      <c r="R250" s="142"/>
      <c r="S250" s="142"/>
      <c r="T250" s="142"/>
      <c r="U250" s="142"/>
      <c r="V250" s="142"/>
      <c r="W250" s="142"/>
      <c r="X250" s="142"/>
      <c r="Y250" s="142"/>
      <c r="Z250" s="142"/>
      <c r="AA250" s="142"/>
      <c r="AB250" s="142"/>
      <c r="AC250" s="143"/>
      <c r="AD250" s="143"/>
      <c r="AE250" s="143"/>
      <c r="AF250" s="143"/>
      <c r="AG250" s="143"/>
      <c r="AH250" s="143"/>
      <c r="AI250" s="143"/>
      <c r="AJ250" s="143"/>
      <c r="AK250" s="143"/>
      <c r="AL250" s="143"/>
      <c r="AM250" s="143"/>
      <c r="AN250" s="143"/>
      <c r="AO250" s="143"/>
      <c r="AP250" s="143"/>
      <c r="AQ250" s="143"/>
    </row>
    <row r="251" spans="12:46" s="81" customFormat="1" x14ac:dyDescent="0.25">
      <c r="L251" s="142"/>
      <c r="M251" s="142"/>
      <c r="N251" s="142"/>
      <c r="O251" s="142"/>
      <c r="P251" s="142"/>
      <c r="Q251" s="142"/>
      <c r="R251" s="142"/>
      <c r="S251" s="142"/>
      <c r="T251" s="142"/>
      <c r="U251" s="142"/>
      <c r="V251" s="142"/>
      <c r="W251" s="142"/>
      <c r="X251" s="142"/>
      <c r="Y251" s="142"/>
      <c r="Z251" s="142"/>
      <c r="AA251" s="142"/>
      <c r="AB251" s="142"/>
      <c r="AC251" s="143"/>
      <c r="AD251" s="143"/>
      <c r="AE251" s="143"/>
      <c r="AF251" s="143"/>
      <c r="AG251" s="143"/>
      <c r="AH251" s="143"/>
      <c r="AI251" s="143"/>
      <c r="AJ251" s="143"/>
      <c r="AK251" s="143"/>
      <c r="AL251" s="143"/>
      <c r="AM251" s="143"/>
      <c r="AN251" s="143"/>
      <c r="AO251" s="143"/>
      <c r="AP251" s="143"/>
      <c r="AQ251" s="143"/>
    </row>
    <row r="252" spans="12:46" s="81" customFormat="1" x14ac:dyDescent="0.25">
      <c r="L252" s="142"/>
      <c r="M252" s="142"/>
      <c r="N252" s="142"/>
      <c r="O252" s="142"/>
      <c r="P252" s="142"/>
      <c r="Q252" s="142"/>
      <c r="R252" s="142"/>
      <c r="S252" s="142"/>
      <c r="T252" s="142"/>
      <c r="U252" s="142"/>
      <c r="V252" s="142"/>
      <c r="W252" s="142"/>
      <c r="X252" s="142"/>
      <c r="Y252" s="142"/>
      <c r="Z252" s="142"/>
      <c r="AA252" s="142"/>
      <c r="AB252" s="142"/>
      <c r="AC252" s="143"/>
      <c r="AD252" s="143"/>
      <c r="AE252" s="143"/>
      <c r="AF252" s="143"/>
      <c r="AG252" s="143"/>
      <c r="AH252" s="143"/>
      <c r="AI252" s="143"/>
      <c r="AJ252" s="143"/>
      <c r="AK252" s="143"/>
      <c r="AL252" s="143"/>
      <c r="AM252" s="143"/>
      <c r="AN252" s="143"/>
      <c r="AO252" s="143"/>
      <c r="AP252" s="143"/>
      <c r="AQ252" s="143"/>
    </row>
    <row r="253" spans="12:46" s="81" customFormat="1" x14ac:dyDescent="0.25">
      <c r="L253" s="142"/>
      <c r="M253" s="142"/>
      <c r="N253" s="142"/>
      <c r="O253" s="142"/>
      <c r="P253" s="142"/>
      <c r="Q253" s="142"/>
      <c r="R253" s="142"/>
      <c r="S253" s="142"/>
      <c r="T253" s="142"/>
      <c r="U253" s="142"/>
      <c r="V253" s="142"/>
      <c r="W253" s="142"/>
      <c r="X253" s="142"/>
      <c r="Y253" s="142"/>
      <c r="Z253" s="142"/>
      <c r="AA253" s="142"/>
      <c r="AB253" s="142"/>
      <c r="AC253" s="143"/>
      <c r="AD253" s="143"/>
      <c r="AE253" s="143"/>
      <c r="AF253" s="143"/>
      <c r="AG253" s="143"/>
      <c r="AH253" s="143"/>
      <c r="AI253" s="143"/>
      <c r="AJ253" s="143"/>
      <c r="AK253" s="143"/>
      <c r="AL253" s="143"/>
      <c r="AM253" s="143"/>
      <c r="AN253" s="143"/>
      <c r="AO253" s="143"/>
      <c r="AP253" s="143"/>
      <c r="AQ253" s="143"/>
    </row>
    <row r="254" spans="12:46" s="81" customFormat="1" x14ac:dyDescent="0.25">
      <c r="L254" s="142"/>
      <c r="M254" s="142"/>
      <c r="N254" s="142"/>
      <c r="O254" s="142"/>
      <c r="P254" s="142"/>
      <c r="Q254" s="142"/>
      <c r="R254" s="142"/>
      <c r="S254" s="142"/>
      <c r="T254" s="142"/>
      <c r="U254" s="142"/>
      <c r="V254" s="142"/>
      <c r="W254" s="142"/>
      <c r="X254" s="142"/>
      <c r="Y254" s="142"/>
      <c r="Z254" s="142"/>
      <c r="AA254" s="142"/>
      <c r="AB254" s="142"/>
      <c r="AC254" s="143"/>
      <c r="AD254" s="143"/>
      <c r="AE254" s="143"/>
      <c r="AF254" s="143"/>
      <c r="AG254" s="143"/>
      <c r="AH254" s="143"/>
      <c r="AI254" s="143"/>
      <c r="AJ254" s="143"/>
      <c r="AK254" s="143"/>
      <c r="AL254" s="143"/>
      <c r="AM254" s="143"/>
      <c r="AN254" s="143"/>
      <c r="AO254" s="143"/>
      <c r="AP254" s="143"/>
      <c r="AQ254" s="143"/>
    </row>
    <row r="255" spans="12:46" s="81" customFormat="1" x14ac:dyDescent="0.25">
      <c r="L255" s="142"/>
      <c r="M255" s="142"/>
      <c r="N255" s="142"/>
      <c r="O255" s="142"/>
      <c r="P255" s="142"/>
      <c r="Q255" s="142"/>
      <c r="R255" s="142"/>
      <c r="S255" s="142"/>
      <c r="T255" s="142"/>
      <c r="U255" s="142"/>
      <c r="V255" s="142"/>
      <c r="W255" s="142"/>
      <c r="X255" s="142"/>
      <c r="Y255" s="142"/>
      <c r="Z255" s="142"/>
      <c r="AA255" s="142"/>
      <c r="AB255" s="142"/>
      <c r="AC255" s="143"/>
      <c r="AD255" s="143"/>
      <c r="AE255" s="143"/>
      <c r="AF255" s="143"/>
      <c r="AG255" s="143"/>
      <c r="AH255" s="143"/>
      <c r="AI255" s="143"/>
      <c r="AJ255" s="143"/>
      <c r="AK255" s="143"/>
      <c r="AL255" s="143"/>
      <c r="AM255" s="143"/>
      <c r="AN255" s="143"/>
      <c r="AO255" s="143"/>
      <c r="AP255" s="143"/>
      <c r="AQ255" s="143"/>
    </row>
    <row r="256" spans="12:46" s="81" customFormat="1" x14ac:dyDescent="0.25">
      <c r="L256" s="142"/>
      <c r="M256" s="142"/>
      <c r="N256" s="142"/>
      <c r="O256" s="142"/>
      <c r="P256" s="142"/>
      <c r="Q256" s="142"/>
      <c r="R256" s="142"/>
      <c r="S256" s="142"/>
      <c r="T256" s="142"/>
      <c r="U256" s="142"/>
      <c r="V256" s="142"/>
      <c r="W256" s="142"/>
      <c r="X256" s="142"/>
      <c r="Y256" s="142"/>
      <c r="Z256" s="142"/>
      <c r="AA256" s="142"/>
      <c r="AB256" s="142"/>
      <c r="AC256" s="143"/>
      <c r="AD256" s="143"/>
      <c r="AE256" s="143"/>
      <c r="AF256" s="143"/>
      <c r="AG256" s="143"/>
      <c r="AH256" s="143"/>
      <c r="AI256" s="143"/>
      <c r="AJ256" s="143"/>
      <c r="AK256" s="143"/>
      <c r="AL256" s="143"/>
      <c r="AM256" s="143"/>
      <c r="AN256" s="143"/>
      <c r="AO256" s="143"/>
      <c r="AP256" s="143"/>
      <c r="AQ256" s="143"/>
    </row>
    <row r="257" spans="12:43" s="81" customFormat="1" x14ac:dyDescent="0.25">
      <c r="L257" s="142"/>
      <c r="M257" s="142"/>
      <c r="N257" s="142"/>
      <c r="O257" s="142"/>
      <c r="P257" s="142"/>
      <c r="Q257" s="142"/>
      <c r="R257" s="142"/>
      <c r="S257" s="142"/>
      <c r="T257" s="142"/>
      <c r="U257" s="142"/>
      <c r="V257" s="142"/>
      <c r="W257" s="142"/>
      <c r="X257" s="142"/>
      <c r="Y257" s="142"/>
      <c r="Z257" s="142"/>
      <c r="AA257" s="142"/>
      <c r="AB257" s="142"/>
      <c r="AC257" s="143"/>
      <c r="AD257" s="143"/>
      <c r="AE257" s="143"/>
      <c r="AF257" s="143"/>
      <c r="AG257" s="143"/>
      <c r="AH257" s="143"/>
      <c r="AI257" s="143"/>
      <c r="AJ257" s="143"/>
      <c r="AK257" s="143"/>
      <c r="AL257" s="143"/>
      <c r="AM257" s="143"/>
      <c r="AN257" s="143"/>
      <c r="AO257" s="143"/>
      <c r="AP257" s="143"/>
      <c r="AQ257" s="143"/>
    </row>
    <row r="258" spans="12:43" s="81" customFormat="1" x14ac:dyDescent="0.25">
      <c r="L258" s="142"/>
      <c r="M258" s="142"/>
      <c r="N258" s="142"/>
      <c r="O258" s="142"/>
      <c r="P258" s="142"/>
      <c r="Q258" s="142"/>
      <c r="R258" s="142"/>
      <c r="S258" s="142"/>
      <c r="T258" s="142"/>
      <c r="U258" s="142"/>
      <c r="V258" s="142"/>
      <c r="W258" s="142"/>
      <c r="X258" s="142"/>
      <c r="Y258" s="142"/>
      <c r="Z258" s="142"/>
      <c r="AA258" s="142"/>
      <c r="AB258" s="142"/>
      <c r="AC258" s="143"/>
      <c r="AD258" s="143"/>
      <c r="AE258" s="143"/>
      <c r="AF258" s="143"/>
      <c r="AG258" s="143"/>
      <c r="AH258" s="143"/>
      <c r="AI258" s="143"/>
      <c r="AJ258" s="143"/>
      <c r="AK258" s="143"/>
      <c r="AL258" s="143"/>
      <c r="AM258" s="143"/>
      <c r="AN258" s="143"/>
      <c r="AO258" s="143"/>
      <c r="AP258" s="143"/>
      <c r="AQ258" s="143"/>
    </row>
    <row r="259" spans="12:43" s="81" customFormat="1" x14ac:dyDescent="0.25">
      <c r="L259" s="142"/>
      <c r="M259" s="142"/>
      <c r="N259" s="142"/>
      <c r="O259" s="142"/>
      <c r="P259" s="142"/>
      <c r="Q259" s="142"/>
      <c r="R259" s="142"/>
      <c r="S259" s="142"/>
      <c r="T259" s="142"/>
      <c r="U259" s="142"/>
      <c r="V259" s="142"/>
      <c r="W259" s="142"/>
      <c r="X259" s="142"/>
      <c r="Y259" s="142"/>
      <c r="Z259" s="142"/>
      <c r="AA259" s="142"/>
      <c r="AB259" s="142"/>
      <c r="AC259" s="143"/>
      <c r="AD259" s="143"/>
      <c r="AE259" s="143"/>
      <c r="AF259" s="143"/>
      <c r="AG259" s="143"/>
      <c r="AH259" s="143"/>
      <c r="AI259" s="143"/>
      <c r="AJ259" s="143"/>
      <c r="AK259" s="143"/>
      <c r="AL259" s="143"/>
      <c r="AM259" s="143"/>
      <c r="AN259" s="143"/>
      <c r="AO259" s="143"/>
      <c r="AP259" s="143"/>
      <c r="AQ259" s="143"/>
    </row>
    <row r="260" spans="12:43" s="81" customFormat="1" x14ac:dyDescent="0.25">
      <c r="L260" s="142"/>
      <c r="M260" s="142"/>
      <c r="N260" s="142"/>
      <c r="O260" s="142"/>
      <c r="P260" s="142"/>
      <c r="Q260" s="142"/>
      <c r="R260" s="142"/>
      <c r="S260" s="142"/>
      <c r="T260" s="142"/>
      <c r="U260" s="142"/>
      <c r="V260" s="142"/>
      <c r="W260" s="142"/>
      <c r="X260" s="142"/>
      <c r="Y260" s="142"/>
      <c r="Z260" s="142"/>
      <c r="AA260" s="142"/>
      <c r="AB260" s="142"/>
      <c r="AC260" s="143"/>
      <c r="AD260" s="143"/>
      <c r="AE260" s="143"/>
      <c r="AF260" s="143"/>
      <c r="AG260" s="143"/>
      <c r="AH260" s="143"/>
      <c r="AI260" s="143"/>
      <c r="AJ260" s="143"/>
      <c r="AK260" s="143"/>
      <c r="AL260" s="143"/>
      <c r="AM260" s="143"/>
      <c r="AN260" s="143"/>
      <c r="AO260" s="143"/>
      <c r="AP260" s="143"/>
      <c r="AQ260" s="143"/>
    </row>
    <row r="261" spans="12:43" s="81" customFormat="1" x14ac:dyDescent="0.25">
      <c r="L261" s="142"/>
      <c r="M261" s="142"/>
      <c r="N261" s="142"/>
      <c r="O261" s="142"/>
      <c r="P261" s="142"/>
      <c r="Q261" s="142"/>
      <c r="R261" s="142"/>
      <c r="S261" s="142"/>
      <c r="T261" s="142"/>
      <c r="U261" s="142"/>
      <c r="V261" s="142"/>
      <c r="W261" s="142"/>
      <c r="X261" s="142"/>
      <c r="Y261" s="142"/>
      <c r="Z261" s="142"/>
      <c r="AA261" s="142"/>
      <c r="AB261" s="142"/>
      <c r="AC261" s="143"/>
      <c r="AD261" s="143"/>
      <c r="AE261" s="143"/>
      <c r="AF261" s="143"/>
      <c r="AG261" s="143"/>
      <c r="AH261" s="143"/>
      <c r="AI261" s="143"/>
      <c r="AJ261" s="143"/>
      <c r="AK261" s="143"/>
      <c r="AL261" s="143"/>
      <c r="AM261" s="143"/>
      <c r="AN261" s="143"/>
      <c r="AO261" s="143"/>
      <c r="AP261" s="143"/>
      <c r="AQ261" s="143"/>
    </row>
    <row r="262" spans="12:43" s="81" customFormat="1" x14ac:dyDescent="0.25">
      <c r="L262" s="142"/>
      <c r="M262" s="142"/>
      <c r="N262" s="142"/>
      <c r="O262" s="142"/>
      <c r="P262" s="142"/>
      <c r="Q262" s="142"/>
      <c r="R262" s="142"/>
      <c r="S262" s="142"/>
      <c r="T262" s="142"/>
      <c r="U262" s="142"/>
      <c r="V262" s="142"/>
      <c r="W262" s="142"/>
      <c r="X262" s="142"/>
      <c r="Y262" s="142"/>
      <c r="Z262" s="142"/>
      <c r="AA262" s="142"/>
      <c r="AB262" s="142"/>
      <c r="AC262" s="143"/>
      <c r="AD262" s="143"/>
      <c r="AE262" s="143"/>
      <c r="AF262" s="143"/>
      <c r="AG262" s="143"/>
      <c r="AH262" s="143"/>
      <c r="AI262" s="143"/>
      <c r="AJ262" s="143"/>
      <c r="AK262" s="143"/>
      <c r="AL262" s="143"/>
      <c r="AM262" s="143"/>
      <c r="AN262" s="143"/>
      <c r="AO262" s="143"/>
      <c r="AP262" s="143"/>
      <c r="AQ262" s="143"/>
    </row>
    <row r="263" spans="12:43" s="81" customFormat="1" x14ac:dyDescent="0.25">
      <c r="L263" s="142"/>
      <c r="M263" s="142"/>
      <c r="N263" s="142"/>
      <c r="O263" s="142"/>
      <c r="P263" s="142"/>
      <c r="Q263" s="142"/>
      <c r="R263" s="142"/>
      <c r="S263" s="142"/>
      <c r="T263" s="142"/>
      <c r="U263" s="142"/>
      <c r="V263" s="142"/>
      <c r="W263" s="142"/>
      <c r="X263" s="142"/>
      <c r="Y263" s="142"/>
      <c r="Z263" s="142"/>
      <c r="AA263" s="142"/>
      <c r="AB263" s="142"/>
      <c r="AC263" s="143"/>
      <c r="AD263" s="143"/>
      <c r="AE263" s="143"/>
      <c r="AF263" s="143"/>
      <c r="AG263" s="143"/>
      <c r="AH263" s="143"/>
      <c r="AI263" s="143"/>
      <c r="AJ263" s="143"/>
      <c r="AK263" s="143"/>
      <c r="AL263" s="143"/>
      <c r="AM263" s="143"/>
      <c r="AN263" s="143"/>
      <c r="AO263" s="143"/>
      <c r="AP263" s="143"/>
      <c r="AQ263" s="143"/>
    </row>
    <row r="264" spans="12:43" s="81" customFormat="1" x14ac:dyDescent="0.25">
      <c r="L264" s="142"/>
      <c r="M264" s="142"/>
      <c r="N264" s="142"/>
      <c r="O264" s="142"/>
      <c r="P264" s="142"/>
      <c r="Q264" s="142"/>
      <c r="R264" s="142"/>
      <c r="S264" s="142"/>
      <c r="T264" s="142"/>
      <c r="U264" s="142"/>
      <c r="V264" s="142"/>
      <c r="W264" s="142"/>
      <c r="X264" s="142"/>
      <c r="Y264" s="142"/>
      <c r="Z264" s="142"/>
      <c r="AA264" s="142"/>
      <c r="AB264" s="142"/>
      <c r="AC264" s="143"/>
      <c r="AD264" s="143"/>
      <c r="AE264" s="143"/>
      <c r="AF264" s="143"/>
      <c r="AG264" s="143"/>
      <c r="AH264" s="143"/>
      <c r="AI264" s="143"/>
      <c r="AJ264" s="143"/>
      <c r="AK264" s="143"/>
      <c r="AL264" s="143"/>
      <c r="AM264" s="143"/>
      <c r="AN264" s="143"/>
      <c r="AO264" s="143"/>
      <c r="AP264" s="143"/>
      <c r="AQ264" s="143"/>
    </row>
    <row r="265" spans="12:43" s="81" customFormat="1" x14ac:dyDescent="0.25">
      <c r="L265" s="142"/>
      <c r="M265" s="142"/>
      <c r="N265" s="142"/>
      <c r="O265" s="142"/>
      <c r="P265" s="142"/>
      <c r="Q265" s="142"/>
      <c r="R265" s="142"/>
      <c r="S265" s="142"/>
      <c r="T265" s="142"/>
      <c r="U265" s="142"/>
      <c r="V265" s="142"/>
      <c r="W265" s="142"/>
      <c r="X265" s="142"/>
      <c r="Y265" s="142"/>
      <c r="Z265" s="142"/>
      <c r="AA265" s="142"/>
      <c r="AB265" s="142"/>
      <c r="AC265" s="143"/>
      <c r="AD265" s="143"/>
      <c r="AE265" s="143"/>
      <c r="AF265" s="143"/>
      <c r="AG265" s="143"/>
      <c r="AH265" s="143"/>
      <c r="AI265" s="143"/>
      <c r="AJ265" s="143"/>
      <c r="AK265" s="143"/>
      <c r="AL265" s="143"/>
      <c r="AM265" s="143"/>
      <c r="AN265" s="143"/>
      <c r="AO265" s="143"/>
      <c r="AP265" s="143"/>
      <c r="AQ265" s="143"/>
    </row>
    <row r="266" spans="12:43" s="81" customFormat="1" x14ac:dyDescent="0.25">
      <c r="L266" s="142"/>
      <c r="M266" s="142"/>
      <c r="N266" s="142"/>
      <c r="O266" s="142"/>
      <c r="P266" s="142"/>
      <c r="Q266" s="142"/>
      <c r="R266" s="142"/>
      <c r="S266" s="142"/>
      <c r="T266" s="142"/>
      <c r="U266" s="142"/>
      <c r="V266" s="142"/>
      <c r="W266" s="142"/>
      <c r="X266" s="142"/>
      <c r="Y266" s="142"/>
      <c r="Z266" s="142"/>
      <c r="AA266" s="142"/>
      <c r="AB266" s="142"/>
      <c r="AC266" s="143"/>
      <c r="AD266" s="143"/>
      <c r="AE266" s="143"/>
      <c r="AF266" s="143"/>
      <c r="AG266" s="143"/>
      <c r="AH266" s="143"/>
      <c r="AI266" s="143"/>
      <c r="AJ266" s="143"/>
      <c r="AK266" s="143"/>
      <c r="AL266" s="143"/>
      <c r="AM266" s="143"/>
      <c r="AN266" s="143"/>
      <c r="AO266" s="143"/>
      <c r="AP266" s="143"/>
      <c r="AQ266" s="143"/>
    </row>
    <row r="267" spans="12:43" s="81" customFormat="1" x14ac:dyDescent="0.25">
      <c r="L267" s="142"/>
      <c r="M267" s="142"/>
      <c r="N267" s="142"/>
      <c r="O267" s="142"/>
      <c r="P267" s="142"/>
      <c r="Q267" s="142"/>
      <c r="R267" s="142"/>
      <c r="S267" s="142"/>
      <c r="T267" s="142"/>
      <c r="U267" s="142"/>
      <c r="V267" s="142"/>
      <c r="W267" s="142"/>
      <c r="X267" s="142"/>
      <c r="Y267" s="142"/>
      <c r="Z267" s="142"/>
      <c r="AA267" s="142"/>
      <c r="AB267" s="142"/>
      <c r="AC267" s="143"/>
      <c r="AD267" s="143"/>
      <c r="AE267" s="143"/>
      <c r="AF267" s="143"/>
      <c r="AG267" s="143"/>
      <c r="AH267" s="143"/>
      <c r="AI267" s="143"/>
      <c r="AJ267" s="143"/>
      <c r="AK267" s="143"/>
      <c r="AL267" s="143"/>
      <c r="AM267" s="143"/>
      <c r="AN267" s="143"/>
      <c r="AO267" s="143"/>
      <c r="AP267" s="143"/>
      <c r="AQ267" s="143"/>
    </row>
  </sheetData>
  <sheetProtection password="EABC" sheet="1" objects="1" scenarios="1" selectLockedCells="1" selectUnlockedCells="1"/>
  <protectedRanges>
    <protectedRange sqref="D108" name="Range12_2"/>
    <protectedRange sqref="C117:G121 G126:H133 F161:F162 G123 C123:E123 F109:F114 G109:G113 G134:G162 F134:F135 F139:F143 E148:E162 F150:F153 F155:F158 E125:G125 D109 C109:C114 E134:E136 D114 C139:D162 E139:E146 F145:F146 F148 C125:D136" name="Range13_2"/>
    <protectedRange sqref="G114" name="Range14_2"/>
    <protectedRange sqref="F123" name="Range15_2"/>
    <protectedRange sqref="F136" name="Range16_2"/>
    <protectedRange sqref="F144" name="Range17_2"/>
    <protectedRange sqref="F144" name="Range18_2"/>
    <protectedRange sqref="F149" name="Range19_2"/>
    <protectedRange sqref="F154" name="Range20_2"/>
    <protectedRange sqref="F159:F160" name="Range21_2"/>
    <protectedRange sqref="F126" name="Range13"/>
    <protectedRange sqref="G85 D85:F86 I85:I86 G86:H86" name="Range6"/>
    <protectedRange sqref="D104:D107 D66:D69" name="Range12"/>
    <protectedRange sqref="D110:D113" name="Range13_1"/>
    <protectedRange sqref="C137:F138" name="Range13_3"/>
    <protectedRange sqref="E147:F147" name="Range13_4"/>
  </protectedRanges>
  <mergeCells count="4">
    <mergeCell ref="I104:J104"/>
    <mergeCell ref="I66:J66"/>
    <mergeCell ref="L182:M182"/>
    <mergeCell ref="L181:M181"/>
  </mergeCells>
  <phoneticPr fontId="16" type="noConversion"/>
  <printOptions horizontalCentered="1"/>
  <pageMargins left="0.23622047244094491" right="0.15748031496062992" top="0.54" bottom="0.35433070866141736" header="0.31496062992125984" footer="0.15748031496062992"/>
  <pageSetup paperSize="9" scale="70" fitToHeight="3" orientation="portrait" horizontalDpi="4294967294" r:id="rId1"/>
  <headerFooter alignWithMargins="0">
    <oddFooter>&amp;R&amp;F
&amp;D</oddFooter>
  </headerFooter>
  <rowBreaks count="2" manualBreakCount="2">
    <brk id="97" min="1" max="10" man="1"/>
    <brk id="162" min="1"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Less 3000</vt:lpstr>
      <vt:lpstr>Less 2000</vt:lpstr>
      <vt:lpstr>Less 1000</vt:lpstr>
      <vt:lpstr>Cover</vt:lpstr>
      <vt:lpstr>Costs &amp; Benefits</vt:lpstr>
      <vt:lpstr>Plus 1000</vt:lpstr>
      <vt:lpstr>Plus 2000</vt:lpstr>
      <vt:lpstr>Plus 3000</vt:lpstr>
      <vt:lpstr>'Costs &amp; Benefits'!Print_Area</vt:lpstr>
      <vt:lpstr>Cover!Print_Area</vt:lpstr>
      <vt:lpstr>'Less 1000'!Print_Area</vt:lpstr>
      <vt:lpstr>'Less 2000'!Print_Area</vt:lpstr>
      <vt:lpstr>'Less 3000'!Print_Area</vt:lpstr>
      <vt:lpstr>'Plus 1000'!Print_Area</vt:lpstr>
      <vt:lpstr>'Plus 2000'!Print_Area</vt:lpstr>
      <vt:lpstr>'Plus 3000'!Print_Area</vt:lpstr>
    </vt:vector>
  </TitlesOfParts>
  <Company>DairyNZ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Stantiall</dc:creator>
  <cp:lastModifiedBy>Nicola</cp:lastModifiedBy>
  <cp:lastPrinted>2010-12-12T21:40:37Z</cp:lastPrinted>
  <dcterms:created xsi:type="dcterms:W3CDTF">2008-09-24T04:11:18Z</dcterms:created>
  <dcterms:modified xsi:type="dcterms:W3CDTF">2013-01-08T20:40:48Z</dcterms:modified>
</cp:coreProperties>
</file>